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drawings/drawing8.xml" ContentType="application/vnd.openxmlformats-officedocument.drawing+xml"/>
  <Override PartName="/xl/ctrlProps/ctrlProp5.xml" ContentType="application/vnd.ms-excel.controlproperties+xml"/>
  <Override PartName="/xl/drawings/drawing9.xml" ContentType="application/vnd.openxmlformats-officedocument.drawing+xml"/>
  <Override PartName="/xl/ctrlProps/ctrlProp6.xml" ContentType="application/vnd.ms-excel.controlpropertie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DieseArbeitsmappe"/>
  <mc:AlternateContent xmlns:mc="http://schemas.openxmlformats.org/markup-compatibility/2006">
    <mc:Choice Requires="x15">
      <x15ac:absPath xmlns:x15ac="http://schemas.microsoft.com/office/spreadsheetml/2010/11/ac" url="https://agriss-my.sharepoint.com/personal/angela_hauri_bul_ch/Documents/Desktop/"/>
    </mc:Choice>
  </mc:AlternateContent>
  <xr:revisionPtr revIDLastSave="0" documentId="8_{2DDDE479-00D1-40EA-A57A-304468EC007E}" xr6:coauthVersionLast="47" xr6:coauthVersionMax="47" xr10:uidLastSave="{00000000-0000-0000-0000-000000000000}"/>
  <bookViews>
    <workbookView xWindow="-28920" yWindow="-120" windowWidth="29040" windowHeight="17640" firstSheet="2" xr2:uid="{00000000-000D-0000-FFFF-FFFF00000000}"/>
  </bookViews>
  <sheets>
    <sheet name="Adhäsionsgewicht" sheetId="19" r:id="rId1"/>
    <sheet name="D-Wert Anhänger" sheetId="7" r:id="rId2"/>
    <sheet name="Anleitung Achslasten" sheetId="16" r:id="rId3"/>
    <sheet name="Übersicht Achslasten" sheetId="9" r:id="rId4"/>
    <sheet name="FG-Heck" sheetId="11" r:id="rId5"/>
    <sheet name="Front-Heck" sheetId="12" r:id="rId6"/>
    <sheet name="Front-SL" sheetId="14" r:id="rId7"/>
    <sheet name="FG-SL" sheetId="13" r:id="rId8"/>
    <sheet name="FL" sheetId="17" r:id="rId9"/>
    <sheet name="Schleppschlauch" sheetId="22" r:id="rId10"/>
  </sheets>
  <externalReferences>
    <externalReference r:id="rId11"/>
  </externalReferences>
  <definedNames>
    <definedName name="_c" localSheetId="0">#REF!</definedName>
    <definedName name="_c" localSheetId="4">'FG-Heck'!$D$17</definedName>
    <definedName name="_c" localSheetId="7">'FG-SL'!$D$17</definedName>
    <definedName name="_c" localSheetId="8">FL!$D$17</definedName>
    <definedName name="_c" localSheetId="5">'Front-Heck'!$D$17</definedName>
    <definedName name="_c" localSheetId="6">'Front-SL'!$D$17</definedName>
    <definedName name="_c">#REF!</definedName>
    <definedName name="a" localSheetId="0">#REF!</definedName>
    <definedName name="a" localSheetId="4">'FG-Heck'!$D$15</definedName>
    <definedName name="a" localSheetId="7">'FG-SL'!$D$15</definedName>
    <definedName name="a" localSheetId="8">FL!$D$15</definedName>
    <definedName name="a" localSheetId="5">'Front-Heck'!$D$15</definedName>
    <definedName name="a" localSheetId="6">'Front-SL'!$D$15</definedName>
    <definedName name="a">#REF!</definedName>
    <definedName name="b" localSheetId="0">#REF!</definedName>
    <definedName name="b" localSheetId="4">'FG-Heck'!$D$16</definedName>
    <definedName name="b" localSheetId="7">'FG-SL'!$D$16</definedName>
    <definedName name="b" localSheetId="8">FL!$D$16</definedName>
    <definedName name="b" localSheetId="5">'Front-Heck'!$D$16</definedName>
    <definedName name="b" localSheetId="6">'Front-SL'!$D$16</definedName>
    <definedName name="b">#REF!</definedName>
    <definedName name="d" localSheetId="0">#REF!</definedName>
    <definedName name="d" localSheetId="4">'FG-Heck'!$D$18</definedName>
    <definedName name="d" localSheetId="7">'FG-SL'!#REF!</definedName>
    <definedName name="d" localSheetId="8">FL!$D$18</definedName>
    <definedName name="d" localSheetId="5">'Front-Heck'!$D$18</definedName>
    <definedName name="d" localSheetId="6">'Front-SL'!$D$18</definedName>
    <definedName name="d">#REF!</definedName>
    <definedName name="_xlnm.Print_Area" localSheetId="0">Adhäsionsgewicht!$B$2:$O$27</definedName>
    <definedName name="_xlnm.Print_Area" localSheetId="4">'FG-Heck'!$B$1:$L$31</definedName>
    <definedName name="_xlnm.Print_Area" localSheetId="7">'FG-SL'!$B$1:$M$30</definedName>
    <definedName name="_xlnm.Print_Area" localSheetId="8">FL!$B$1:$M$31</definedName>
    <definedName name="_xlnm.Print_Area" localSheetId="5">'Front-Heck'!$B$1:$M$32</definedName>
    <definedName name="_xlnm.Print_Area" localSheetId="6">'Front-SL'!$B$1:$M$31</definedName>
    <definedName name="e" localSheetId="0">'[1]Front-Heck'!$D$21</definedName>
    <definedName name="e" localSheetId="4">'FG-Heck'!#REF!</definedName>
    <definedName name="e" localSheetId="7">'FG-SL'!#REF!</definedName>
    <definedName name="e" localSheetId="8">FL!#REF!</definedName>
    <definedName name="e" localSheetId="6">'Front-SL'!#REF!</definedName>
    <definedName name="e">'Front-Heck'!$D$19</definedName>
    <definedName name="f" localSheetId="0">'[1]Front-Heck'!$D$23</definedName>
    <definedName name="f" localSheetId="4">'FG-Heck'!$D$20</definedName>
    <definedName name="f" localSheetId="7">'FG-SL'!$D$19</definedName>
    <definedName name="f" localSheetId="8">FL!$D$20</definedName>
    <definedName name="f" localSheetId="6">'Front-SL'!$D$20</definedName>
    <definedName name="f">'Front-Heck'!$D$21</definedName>
    <definedName name="GFront" localSheetId="0">#REF!</definedName>
    <definedName name="GFront" localSheetId="4">'FG-Heck'!$D$11</definedName>
    <definedName name="GFront" localSheetId="7">'FG-SL'!$D$11</definedName>
    <definedName name="GFront" localSheetId="8">FL!$D$11</definedName>
    <definedName name="GFront" localSheetId="5">'Front-Heck'!$D$11</definedName>
    <definedName name="GFront" localSheetId="6">'Front-SL'!$D$11</definedName>
    <definedName name="GFront">#REF!</definedName>
    <definedName name="GHalt" localSheetId="0">#REF!</definedName>
    <definedName name="GHalt" localSheetId="4">'FG-Heck'!$D$8</definedName>
    <definedName name="GHalt" localSheetId="7">'FG-SL'!$D$8</definedName>
    <definedName name="GHalt" localSheetId="8">FL!$D$8</definedName>
    <definedName name="GHalt" localSheetId="5">'Front-Heck'!$D$8</definedName>
    <definedName name="GHalt" localSheetId="6">'Front-SL'!$D$8</definedName>
    <definedName name="GHalt">#REF!</definedName>
    <definedName name="GHeck" localSheetId="0">#REF!</definedName>
    <definedName name="GHeck" localSheetId="4">'FG-Heck'!$D$10</definedName>
    <definedName name="GHeck" localSheetId="7">'FG-SL'!$D$10</definedName>
    <definedName name="GHeck" localSheetId="8">FL!$D$10</definedName>
    <definedName name="GHeck" localSheetId="5">'Front-Heck'!$D$10</definedName>
    <definedName name="GHeck" localSheetId="6">'Front-SL'!$D$10</definedName>
    <definedName name="GHeck">#REF!</definedName>
    <definedName name="GValt" localSheetId="0">#REF!</definedName>
    <definedName name="GValt" localSheetId="4">'FG-Heck'!$D$9</definedName>
    <definedName name="GValt" localSheetId="7">'FG-SL'!$D$9</definedName>
    <definedName name="GValt" localSheetId="8">FL!$D$9</definedName>
    <definedName name="GValt" localSheetId="5">'Front-Heck'!$D$9</definedName>
    <definedName name="GValt" localSheetId="6">'Front-SL'!$D$9</definedName>
    <definedName name="GValt">#REF!</definedName>
    <definedName name="h" localSheetId="0">'[1]Front-Heck'!$D$22</definedName>
    <definedName name="h" localSheetId="4">'FG-Heck'!$D$19</definedName>
    <definedName name="h" localSheetId="7">'FG-SL'!$D$18</definedName>
    <definedName name="h" localSheetId="8">FL!$D$19</definedName>
    <definedName name="h" localSheetId="6">'Front-SL'!$D$19</definedName>
    <definedName name="h">'Front-Heck'!$D$20</definedName>
    <definedName name="L.a.alt" localSheetId="9">Schleppschlauch!$D$12</definedName>
    <definedName name="L.a.neu">Schleppschlauch!#REF!</definedName>
    <definedName name="L.b" localSheetId="9">Schleppschlauch!$D$16</definedName>
    <definedName name="L.d_a" localSheetId="9">Schleppschlauch!$D$15</definedName>
    <definedName name="L.sp.leer">Schleppschlauch!#REF!</definedName>
    <definedName name="L.sp.max">Schleppschlauch!#REF!</definedName>
    <definedName name="L.sp.min">Schleppschlauch!#REF!</definedName>
    <definedName name="L.sp.voll">Schleppschlauch!#REF!</definedName>
    <definedName name="L.tot">Schleppschlauch!#REF!</definedName>
    <definedName name="M.Ax.leer" localSheetId="9">Schleppschlauch!$D$8</definedName>
    <definedName name="M.Ax.voll" localSheetId="9">Schleppschlauch!$D$7</definedName>
    <definedName name="M.leer" localSheetId="9">Schleppschlauch!#REF!</definedName>
    <definedName name="M.leer.neu">Schleppschlauch!#REF!</definedName>
    <definedName name="M.Sch" localSheetId="9">Schleppschlauch!$D$9</definedName>
    <definedName name="M.St.leer" localSheetId="9">Schleppschlauch!$D$6</definedName>
    <definedName name="M.St.voll" localSheetId="9">Schleppschlauch!$D$5</definedName>
    <definedName name="M.voll" localSheetId="9">Schleppschlauch!#REF!</definedName>
    <definedName name="M.voll.neu">Schleppschlauch!#REF!</definedName>
    <definedName name="OLE_LINK1" localSheetId="2">'Anleitung Achslasten'!#REF!</definedName>
    <definedName name="R.ax.max">Schleppschlauch!#REF!</definedName>
    <definedName name="R.ax.min">Schleppschlauch!#REF!</definedName>
    <definedName name="R.St.max">Schleppschlauch!#REF!</definedName>
    <definedName name="R.St.min">Schleppschlauch!#REF!</definedName>
    <definedName name="solver_adj" localSheetId="4" hidden="1">'FG-Heck'!#REF!</definedName>
    <definedName name="solver_adj" localSheetId="7" hidden="1">'FG-SL'!#REF!</definedName>
    <definedName name="solver_adj" localSheetId="8" hidden="1">FL!#REF!</definedName>
    <definedName name="solver_adj" localSheetId="5" hidden="1">'Front-Heck'!#REF!</definedName>
    <definedName name="solver_adj" localSheetId="6" hidden="1">'Front-SL'!#REF!</definedName>
    <definedName name="solver_adj" localSheetId="9" hidden="1">Schleppschlauch!#REF!</definedName>
    <definedName name="solver_cvg" localSheetId="4" hidden="1">0.0001</definedName>
    <definedName name="solver_cvg" localSheetId="7" hidden="1">0.0001</definedName>
    <definedName name="solver_cvg" localSheetId="8" hidden="1">0.0001</definedName>
    <definedName name="solver_cvg" localSheetId="5" hidden="1">0.0001</definedName>
    <definedName name="solver_cvg" localSheetId="6" hidden="1">0.0001</definedName>
    <definedName name="solver_cvg" localSheetId="9" hidden="1">0.0001</definedName>
    <definedName name="solver_drv" localSheetId="4" hidden="1">1</definedName>
    <definedName name="solver_drv" localSheetId="7" hidden="1">1</definedName>
    <definedName name="solver_drv" localSheetId="8" hidden="1">1</definedName>
    <definedName name="solver_drv" localSheetId="5" hidden="1">1</definedName>
    <definedName name="solver_drv" localSheetId="6" hidden="1">1</definedName>
    <definedName name="solver_drv" localSheetId="9" hidden="1">1</definedName>
    <definedName name="solver_est" localSheetId="4" hidden="1">1</definedName>
    <definedName name="solver_est" localSheetId="7" hidden="1">1</definedName>
    <definedName name="solver_est" localSheetId="8" hidden="1">1</definedName>
    <definedName name="solver_est" localSheetId="5" hidden="1">1</definedName>
    <definedName name="solver_est" localSheetId="6" hidden="1">1</definedName>
    <definedName name="solver_est" localSheetId="9" hidden="1">1</definedName>
    <definedName name="solver_itr" localSheetId="4" hidden="1">100</definedName>
    <definedName name="solver_itr" localSheetId="7" hidden="1">100</definedName>
    <definedName name="solver_itr" localSheetId="8" hidden="1">100</definedName>
    <definedName name="solver_itr" localSheetId="5" hidden="1">100</definedName>
    <definedName name="solver_itr" localSheetId="6" hidden="1">100</definedName>
    <definedName name="solver_itr" localSheetId="9" hidden="1">100</definedName>
    <definedName name="solver_lin" localSheetId="4" hidden="1">2</definedName>
    <definedName name="solver_lin" localSheetId="7" hidden="1">2</definedName>
    <definedName name="solver_lin" localSheetId="8" hidden="1">2</definedName>
    <definedName name="solver_lin" localSheetId="5" hidden="1">2</definedName>
    <definedName name="solver_lin" localSheetId="6" hidden="1">2</definedName>
    <definedName name="solver_lin" localSheetId="9" hidden="1">2</definedName>
    <definedName name="solver_neg" localSheetId="4" hidden="1">2</definedName>
    <definedName name="solver_neg" localSheetId="7" hidden="1">2</definedName>
    <definedName name="solver_neg" localSheetId="8" hidden="1">2</definedName>
    <definedName name="solver_neg" localSheetId="5" hidden="1">2</definedName>
    <definedName name="solver_neg" localSheetId="6" hidden="1">2</definedName>
    <definedName name="solver_neg" localSheetId="9" hidden="1">2</definedName>
    <definedName name="solver_num" localSheetId="4" hidden="1">0</definedName>
    <definedName name="solver_num" localSheetId="7" hidden="1">0</definedName>
    <definedName name="solver_num" localSheetId="8" hidden="1">0</definedName>
    <definedName name="solver_num" localSheetId="5" hidden="1">0</definedName>
    <definedName name="solver_num" localSheetId="6" hidden="1">0</definedName>
    <definedName name="solver_num" localSheetId="9" hidden="1">0</definedName>
    <definedName name="solver_nwt" localSheetId="4" hidden="1">1</definedName>
    <definedName name="solver_nwt" localSheetId="7" hidden="1">1</definedName>
    <definedName name="solver_nwt" localSheetId="8" hidden="1">1</definedName>
    <definedName name="solver_nwt" localSheetId="5" hidden="1">1</definedName>
    <definedName name="solver_nwt" localSheetId="6" hidden="1">1</definedName>
    <definedName name="solver_nwt" localSheetId="9" hidden="1">1</definedName>
    <definedName name="solver_opt" localSheetId="4" hidden="1">'FG-Heck'!$H$22</definedName>
    <definedName name="solver_opt" localSheetId="7" hidden="1">'FG-SL'!$H$21</definedName>
    <definedName name="solver_opt" localSheetId="8" hidden="1">FL!$H$22</definedName>
    <definedName name="solver_opt" localSheetId="5" hidden="1">'Front-Heck'!$H$23</definedName>
    <definedName name="solver_opt" localSheetId="6" hidden="1">'Front-SL'!$H$22</definedName>
    <definedName name="solver_opt" localSheetId="9" hidden="1">Schleppschlauch!$H$23</definedName>
    <definedName name="solver_pre" localSheetId="4" hidden="1">0.000001</definedName>
    <definedName name="solver_pre" localSheetId="7" hidden="1">0.000001</definedName>
    <definedName name="solver_pre" localSheetId="8" hidden="1">0.000001</definedName>
    <definedName name="solver_pre" localSheetId="5" hidden="1">0.000001</definedName>
    <definedName name="solver_pre" localSheetId="6" hidden="1">0.000001</definedName>
    <definedName name="solver_pre" localSheetId="9" hidden="1">0.000001</definedName>
    <definedName name="solver_scl" localSheetId="4" hidden="1">2</definedName>
    <definedName name="solver_scl" localSheetId="7" hidden="1">2</definedName>
    <definedName name="solver_scl" localSheetId="8" hidden="1">2</definedName>
    <definedName name="solver_scl" localSheetId="5" hidden="1">2</definedName>
    <definedName name="solver_scl" localSheetId="6" hidden="1">2</definedName>
    <definedName name="solver_scl" localSheetId="9" hidden="1">2</definedName>
    <definedName name="solver_sho" localSheetId="4" hidden="1">2</definedName>
    <definedName name="solver_sho" localSheetId="7" hidden="1">2</definedName>
    <definedName name="solver_sho" localSheetId="8" hidden="1">2</definedName>
    <definedName name="solver_sho" localSheetId="5" hidden="1">2</definedName>
    <definedName name="solver_sho" localSheetId="6" hidden="1">2</definedName>
    <definedName name="solver_sho" localSheetId="9" hidden="1">2</definedName>
    <definedName name="solver_tim" localSheetId="4" hidden="1">100</definedName>
    <definedName name="solver_tim" localSheetId="7" hidden="1">100</definedName>
    <definedName name="solver_tim" localSheetId="8" hidden="1">100</definedName>
    <definedName name="solver_tim" localSheetId="5" hidden="1">100</definedName>
    <definedName name="solver_tim" localSheetId="6" hidden="1">100</definedName>
    <definedName name="solver_tim" localSheetId="9" hidden="1">100</definedName>
    <definedName name="solver_tol" localSheetId="4" hidden="1">0.05</definedName>
    <definedName name="solver_tol" localSheetId="7" hidden="1">0.05</definedName>
    <definedName name="solver_tol" localSheetId="8" hidden="1">0.05</definedName>
    <definedName name="solver_tol" localSheetId="5" hidden="1">0.05</definedName>
    <definedName name="solver_tol" localSheetId="6" hidden="1">0.05</definedName>
    <definedName name="solver_tol" localSheetId="9" hidden="1">0.05</definedName>
    <definedName name="solver_typ" localSheetId="4" hidden="1">3</definedName>
    <definedName name="solver_typ" localSheetId="7" hidden="1">3</definedName>
    <definedName name="solver_typ" localSheetId="8" hidden="1">3</definedName>
    <definedName name="solver_typ" localSheetId="5" hidden="1">3</definedName>
    <definedName name="solver_typ" localSheetId="6" hidden="1">3</definedName>
    <definedName name="solver_typ" localSheetId="9" hidden="1">3</definedName>
    <definedName name="solver_val" localSheetId="4" hidden="1">20</definedName>
    <definedName name="solver_val" localSheetId="7" hidden="1">20</definedName>
    <definedName name="solver_val" localSheetId="8" hidden="1">20</definedName>
    <definedName name="solver_val" localSheetId="5" hidden="1">20</definedName>
    <definedName name="solver_val" localSheetId="6" hidden="1">20</definedName>
    <definedName name="solver_val" localSheetId="9" hidden="1">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9" i="22" l="1"/>
  <c r="T20" i="22" s="1"/>
  <c r="S19" i="22"/>
  <c r="S20" i="22" s="1"/>
  <c r="U12" i="22"/>
  <c r="T12" i="22"/>
  <c r="U11" i="22"/>
  <c r="T11" i="22"/>
  <c r="U6" i="22"/>
  <c r="U5" i="22"/>
  <c r="T6" i="22"/>
  <c r="T5" i="22"/>
  <c r="W8" i="22"/>
  <c r="W9" i="22" s="1"/>
  <c r="V8" i="22"/>
  <c r="V9" i="22" s="1"/>
  <c r="U8" i="22"/>
  <c r="T8" i="22"/>
  <c r="B22" i="22" l="1"/>
  <c r="B18" i="22"/>
  <c r="U7" i="22"/>
  <c r="W7" i="22" s="1"/>
  <c r="W13" i="22" s="1"/>
  <c r="W10" i="22" s="1"/>
  <c r="T7" i="22"/>
  <c r="V7" i="22" s="1"/>
  <c r="V13" i="22" s="1"/>
  <c r="V10" i="22" s="1"/>
  <c r="U13" i="22" l="1"/>
  <c r="U10" i="22" s="1"/>
  <c r="T13" i="22"/>
  <c r="R18" i="19"/>
  <c r="R16" i="19"/>
  <c r="G26" i="19" s="1"/>
  <c r="W14" i="22" l="1"/>
  <c r="V14" i="22"/>
  <c r="T10" i="22"/>
  <c r="F9" i="19"/>
  <c r="R26" i="19" s="1"/>
  <c r="N26" i="19" s="1"/>
  <c r="R17" i="19"/>
  <c r="Q4" i="19" s="1"/>
  <c r="W15" i="22" l="1"/>
  <c r="W12" i="22" s="1"/>
  <c r="D23" i="22" s="1"/>
  <c r="W11" i="22"/>
  <c r="D24" i="22" s="1"/>
  <c r="V15" i="22"/>
  <c r="V12" i="22" s="1"/>
  <c r="D19" i="22" s="1"/>
  <c r="V11" i="22"/>
  <c r="D20" i="22" s="1"/>
  <c r="N23" i="19"/>
  <c r="D22" i="22" l="1"/>
  <c r="D18" i="22"/>
  <c r="D21" i="17"/>
  <c r="D20" i="17"/>
  <c r="D19" i="17"/>
  <c r="D7" i="17"/>
  <c r="D9" i="17" s="1"/>
  <c r="D20" i="12"/>
  <c r="D20" i="11"/>
  <c r="D21" i="11"/>
  <c r="D19" i="11"/>
  <c r="D23" i="17" l="1"/>
  <c r="D24" i="17" s="1"/>
  <c r="J25" i="17" s="1"/>
  <c r="D8" i="17"/>
  <c r="D22" i="17" s="1"/>
  <c r="D21" i="14"/>
  <c r="D20" i="14"/>
  <c r="D19" i="14"/>
  <c r="D7" i="14"/>
  <c r="D8" i="14" s="1"/>
  <c r="D20" i="13"/>
  <c r="D19" i="13"/>
  <c r="D18" i="13"/>
  <c r="D7" i="13"/>
  <c r="D9" i="13" s="1"/>
  <c r="D22" i="12"/>
  <c r="D21" i="12"/>
  <c r="D7" i="12"/>
  <c r="D8" i="12" s="1"/>
  <c r="D7" i="11"/>
  <c r="D9" i="11" s="1"/>
  <c r="E11" i="7"/>
  <c r="E18" i="7"/>
  <c r="F24" i="17" l="1"/>
  <c r="F25" i="17"/>
  <c r="I25" i="17"/>
  <c r="D23" i="11"/>
  <c r="D24" i="11" s="1"/>
  <c r="F25" i="11" s="1"/>
  <c r="D22" i="14"/>
  <c r="D9" i="14"/>
  <c r="D23" i="14" s="1"/>
  <c r="D24" i="14" s="1"/>
  <c r="F25" i="14" s="1"/>
  <c r="D8" i="11"/>
  <c r="D22" i="11" s="1"/>
  <c r="D8" i="13"/>
  <c r="D21" i="13" s="1"/>
  <c r="D23" i="12"/>
  <c r="D9" i="12"/>
  <c r="D24" i="12" s="1"/>
  <c r="D25" i="12" s="1"/>
  <c r="F26" i="12" s="1"/>
  <c r="D22" i="13"/>
  <c r="D23" i="13" s="1"/>
  <c r="I24" i="13" l="1"/>
  <c r="F23" i="13"/>
  <c r="F24" i="13"/>
  <c r="J24" i="13"/>
  <c r="J25" i="14"/>
  <c r="I25" i="14"/>
  <c r="F24" i="14"/>
  <c r="F24" i="11"/>
  <c r="I25" i="11"/>
  <c r="J25" i="11"/>
  <c r="F25" i="12"/>
  <c r="I26" i="12"/>
  <c r="J26" i="12"/>
</calcChain>
</file>

<file path=xl/sharedStrings.xml><?xml version="1.0" encoding="utf-8"?>
<sst xmlns="http://schemas.openxmlformats.org/spreadsheetml/2006/main" count="348" uniqueCount="144">
  <si>
    <t>[t]</t>
  </si>
  <si>
    <t>[kN]</t>
  </si>
  <si>
    <r>
      <t xml:space="preserve">Berechnung zul. Anhängelast der Zugmaschine </t>
    </r>
    <r>
      <rPr>
        <sz val="10"/>
        <rFont val="Arial"/>
        <family val="2"/>
      </rPr>
      <t>2)</t>
    </r>
  </si>
  <si>
    <t>1)</t>
  </si>
  <si>
    <t>2)</t>
  </si>
  <si>
    <r>
      <t xml:space="preserve">Berechnung D-Wert einer Zugkombination </t>
    </r>
    <r>
      <rPr>
        <sz val="10"/>
        <rFont val="Arial"/>
        <family val="2"/>
      </rPr>
      <t xml:space="preserve"> 1)</t>
    </r>
  </si>
  <si>
    <t>D-Wert  Zugkombination D</t>
  </si>
  <si>
    <t>D-Wert Anhängekupplung D</t>
  </si>
  <si>
    <t>Achlast(en) Anhänger C, R</t>
  </si>
  <si>
    <t>Anh.last Zugmaschine C, R</t>
  </si>
  <si>
    <t>Traktor:</t>
  </si>
  <si>
    <t>Allrad</t>
  </si>
  <si>
    <t>Vorderachslast Traktor</t>
  </si>
  <si>
    <t>Hinterachslast Traktor*</t>
  </si>
  <si>
    <t>Gewicht VA</t>
  </si>
  <si>
    <t>Gewicht HA</t>
  </si>
  <si>
    <t>Stützlast</t>
  </si>
  <si>
    <t>Betriebsgewicht Traktor</t>
  </si>
  <si>
    <t>gewogen</t>
  </si>
  <si>
    <t>Vorderachslast Traktor *</t>
  </si>
  <si>
    <t>Abstand Schwerpunkt Frontgewicht zu Vorderachse (a):</t>
  </si>
  <si>
    <t>Radstand (b):</t>
  </si>
  <si>
    <t>Abstand Anhängevorrichtung von der Hinterachse (c):</t>
  </si>
  <si>
    <t>Erlaubte Anhängelast * 
(= Betriebsgewicht Anhänger)</t>
  </si>
  <si>
    <t>Achslast Anhänger</t>
  </si>
  <si>
    <t>Gesamtzuggewicht *</t>
  </si>
  <si>
    <t>Adhäsions-
gewicht</t>
  </si>
  <si>
    <t>Betriebsgewicht Traktor =  
Achslasten + Stützlast + Frontgewicht</t>
  </si>
  <si>
    <t>Berechnung Adhäsionsgewicht</t>
  </si>
  <si>
    <t>Programm zur Berechnung der Achslasten</t>
  </si>
  <si>
    <t>Anleitung</t>
  </si>
  <si>
    <t>Heckanbaugerät und Frontgewicht</t>
  </si>
  <si>
    <t>Gewichte</t>
  </si>
  <si>
    <t>Gewicht Traktor ohne Anbaugeräte</t>
  </si>
  <si>
    <t>kg</t>
  </si>
  <si>
    <t>Prozentuale Vorderachslast</t>
  </si>
  <si>
    <t>%</t>
  </si>
  <si>
    <t>Gewicht Hinterachse</t>
  </si>
  <si>
    <t>Gewicht Vorderachse</t>
  </si>
  <si>
    <t>Gewicht Heckanbaugerät</t>
  </si>
  <si>
    <t>Gewicht Frontanbaugerät</t>
  </si>
  <si>
    <t>Abmessungen:</t>
  </si>
  <si>
    <t>Radstand</t>
  </si>
  <si>
    <t>a</t>
  </si>
  <si>
    <t>mm</t>
  </si>
  <si>
    <t>Hinterachse bis Unterlenkerfanghaken</t>
  </si>
  <si>
    <t>b</t>
  </si>
  <si>
    <t>Unterlenkerzapfen bis Schwerpunkt des Gerätes</t>
  </si>
  <si>
    <t>c</t>
  </si>
  <si>
    <t>Vorderachse bis Schwerpunkt Frontgewichte</t>
  </si>
  <si>
    <t>d</t>
  </si>
  <si>
    <t>h</t>
  </si>
  <si>
    <t>f</t>
  </si>
  <si>
    <t>Gesamtgewicht mit Anbaugeräten</t>
  </si>
  <si>
    <t>Hinterachslast</t>
  </si>
  <si>
    <t>Vorderachslast</t>
  </si>
  <si>
    <t>Vorderachslast in Prozent</t>
  </si>
  <si>
    <t>Front- und Heckanbaugerät</t>
  </si>
  <si>
    <t>Vorderachse bis Unterlenkerfanghaken</t>
  </si>
  <si>
    <t>e</t>
  </si>
  <si>
    <t>Anhänger und Frontgewicht</t>
  </si>
  <si>
    <t>Gewicht Frontgewichte</t>
  </si>
  <si>
    <t>Hinterachse bis Zugmaul</t>
  </si>
  <si>
    <t>Prozentuale Vorderachslast inkl. Frontlader</t>
  </si>
  <si>
    <t>Gewicht Heckgewicht</t>
  </si>
  <si>
    <t>Last Frontlader</t>
  </si>
  <si>
    <t>Unterlenkerzapfen bis Schwerpunkt des Gewichtes</t>
  </si>
  <si>
    <t>Vorderachse bis Schwerpunkt Last</t>
  </si>
  <si>
    <t>Dreipunktanbau Front und Stützlast am Heck</t>
  </si>
  <si>
    <t xml:space="preserve"> </t>
  </si>
  <si>
    <t>Bedienung:</t>
  </si>
  <si>
    <t>1.</t>
  </si>
  <si>
    <t>2.</t>
  </si>
  <si>
    <t>3.</t>
  </si>
  <si>
    <t>blaue Felder befüllen</t>
  </si>
  <si>
    <t>... wenn Sie wissen wollen, welche Anhängelast Ihre Zugmaschine aufgrund des Kennwertes der 
     Anhängerkupplung haben darf.</t>
  </si>
  <si>
    <t>Frontgewicht</t>
  </si>
  <si>
    <t>BUL</t>
  </si>
  <si>
    <t xml:space="preserve">Der Autor lehnt jede Haftung ab, für Schäden 
die direkt oder indirekt durch das Produkt entstanden sind. </t>
  </si>
  <si>
    <t>Frontgewicht + Dreipunkt Heck</t>
  </si>
  <si>
    <t>Frontgewicht + Stützlast am Heck</t>
  </si>
  <si>
    <t>Frontlader</t>
  </si>
  <si>
    <t>Dreipunkt Front + Dreipunkt Heck</t>
  </si>
  <si>
    <t>Dreipunkt Front + Stützlast am Heck</t>
  </si>
  <si>
    <r>
      <t>M</t>
    </r>
    <r>
      <rPr>
        <vertAlign val="subscript"/>
        <sz val="11"/>
        <rFont val="Tahoma"/>
        <family val="2"/>
      </rPr>
      <t>Front</t>
    </r>
  </si>
  <si>
    <r>
      <t>M</t>
    </r>
    <r>
      <rPr>
        <vertAlign val="subscript"/>
        <sz val="11"/>
        <rFont val="Tahoma"/>
        <family val="2"/>
      </rPr>
      <t>Heck</t>
    </r>
  </si>
  <si>
    <r>
      <t>M</t>
    </r>
    <r>
      <rPr>
        <vertAlign val="subscript"/>
        <sz val="11"/>
        <rFont val="Tahoma"/>
        <family val="2"/>
      </rPr>
      <t>Traktor</t>
    </r>
  </si>
  <si>
    <r>
      <t>M</t>
    </r>
    <r>
      <rPr>
        <vertAlign val="subscript"/>
        <sz val="11"/>
        <rFont val="Tahoma"/>
        <family val="2"/>
      </rPr>
      <t>stütz</t>
    </r>
  </si>
  <si>
    <t>* im Fahrzeugausweis und auf Typenschilder eingetragene Gewichte dürfen nicht überschritten werden. So sind zulässige Achlasten, Stützlast, D-Wert, Reifentragkraft, usw. zu beachten.</t>
  </si>
  <si>
    <t>Ges.masse  Traktor T</t>
  </si>
  <si>
    <t>Ges.masse Traktor T</t>
  </si>
  <si>
    <t>eintragen nach Fahrzeugausweis</t>
  </si>
  <si>
    <t>hier ablesen und mit Anh.kupplung vergleichen</t>
  </si>
  <si>
    <t>eintragen nach Fabrikschild</t>
  </si>
  <si>
    <t>ablesen und mit Anhänger vergleichen</t>
  </si>
  <si>
    <t>... wenn Sie wissen wollen, welchen D-Wert das Gesamtzugsgewicht, bestehend aus Zugmaschine und
     Anhänger hat und ob die an der Zugmaschine angebaute Anhängekupplung diesem D-Wert genügt.</t>
  </si>
  <si>
    <t>Der Traktor-Hersteller kann für die zulässige Anhängelast des Traktors aus technischen Gründen geringere Werte festlegen.</t>
  </si>
  <si>
    <t>Schritt: Auswählen des Bildes der Startseite.</t>
  </si>
  <si>
    <r>
      <rPr>
        <b/>
        <sz val="10"/>
        <rFont val="Tahoma"/>
        <family val="2"/>
      </rPr>
      <t xml:space="preserve">Ergebniss:
</t>
    </r>
    <r>
      <rPr>
        <sz val="10"/>
        <rFont val="Tahoma"/>
        <family val="2"/>
      </rPr>
      <t xml:space="preserve">Das neue Gesamtgewicht mit Frontgewicht, Anbaugeräten oder Stützlast, sowie die Achslasten werden ausgegeben. 
Die Werte können jetzt mit den Garantiegewichten des Traktors verglichen werden. Sind die  Werte höher, so ist die Achslast überschriten. 
Es erscheint eine Warnmeldung, wenn die Vorderachslast weniger 20 % beträgt. 
Mit Klick auf die Schaltfläche "Zurück zur Übersicht" gelangt man zurück zur Startseite. </t>
    </r>
  </si>
  <si>
    <r>
      <rPr>
        <b/>
        <sz val="10"/>
        <rFont val="Tahoma"/>
        <family val="2"/>
      </rPr>
      <t xml:space="preserve">Eingabedaten: </t>
    </r>
    <r>
      <rPr>
        <sz val="10"/>
        <rFont val="Tahoma"/>
        <family val="2"/>
      </rPr>
      <t xml:space="preserve">
Leergewicht,Garantiegewichte sowie die Traktorabmessungen sind in www.traktorentest.ch ersichtlich. 
Der Abstand zwischen Koppelpunkten und dem Schwerpunkt des Geräts muss geschätzt werden.  Es sind immer die kleineren Grössen zu beachten, wie Achsgarantien, Reifentragkraft (inkl. richtiger Pneudruck).</t>
    </r>
  </si>
  <si>
    <r>
      <rPr>
        <b/>
        <sz val="10"/>
        <rFont val="Tahoma"/>
        <family val="2"/>
      </rPr>
      <t xml:space="preserve">Eingaben der Werte. </t>
    </r>
    <r>
      <rPr>
        <sz val="10"/>
        <rFont val="Tahoma"/>
        <family val="2"/>
      </rPr>
      <t xml:space="preserve">
</t>
    </r>
  </si>
  <si>
    <t xml:space="preserve">Alle blauen hinterlegten Zellen sollten ausgefüllt sein. </t>
  </si>
  <si>
    <t xml:space="preserve">Die Achslastverteilung über den Schieberegler einstellen. </t>
  </si>
  <si>
    <t>Auch bei fehlendem Frongewicht den Abstand zwischen Frongewicht und Vorderachse einzugeben. 
Im Falle einer zu geringen Vorderachsbelastung wird so automatisch das notwenige Ballastgewicht berechnet.</t>
  </si>
  <si>
    <r>
      <t xml:space="preserve">D-Wert Berechnungen     </t>
    </r>
    <r>
      <rPr>
        <sz val="12"/>
        <rFont val="Tahoma"/>
        <family val="2"/>
      </rPr>
      <t>beim Mitführen von einem Anhänger</t>
    </r>
  </si>
  <si>
    <t>Bitte klicken Sie auf das passende Bild</t>
  </si>
  <si>
    <t>Gewicht Schleppschlauch</t>
  </si>
  <si>
    <t>Schwerpunkt Fass</t>
  </si>
  <si>
    <t>l1</t>
  </si>
  <si>
    <t>Achslast</t>
  </si>
  <si>
    <t>l3 neu</t>
  </si>
  <si>
    <t>Schleppschlauch</t>
  </si>
  <si>
    <t>Schleppschlauch am Fass</t>
  </si>
  <si>
    <t>Zugöse bis Drehmittelpunkt Achse/Achsen</t>
  </si>
  <si>
    <t>Abmessungen ohne Schleppschlauch</t>
  </si>
  <si>
    <t>Abmessungen mit Schleppschlauch</t>
  </si>
  <si>
    <r>
      <rPr>
        <b/>
        <sz val="10"/>
        <rFont val="Tahoma"/>
        <family val="2"/>
      </rPr>
      <t xml:space="preserve">Allgemein </t>
    </r>
    <r>
      <rPr>
        <sz val="10"/>
        <rFont val="Tahoma"/>
        <family val="2"/>
      </rPr>
      <t xml:space="preserve">
es besteht keinen Anspruch auf rechtliche Verbindlichkeit. 
Der Autor lehnt jede Haftung ab, die direkt oder indirekt durch das Produkt und dessen Verwendung oder Nichtverwendung entstanden sind (generell Annäherungsformeln)</t>
    </r>
  </si>
  <si>
    <t>Der Autor lehnt jede Haftung ab, die direkt oder indirekt durch das Produkt und dessen Verwendung oder Nichtverwendung entstanden sind (generell Annäherungsformeln)</t>
  </si>
  <si>
    <t>Gewicht Stützlast ohne Schleppschlauch, voll</t>
  </si>
  <si>
    <t>Gewicht Stützlast ohne Schleppschlauch, leer</t>
  </si>
  <si>
    <t>Gewicht Hinterachse ohne Schleppschlauch, voll</t>
  </si>
  <si>
    <t>Gewicht Hinterachse ohne Schleppschlauch, leer</t>
  </si>
  <si>
    <t>Achse nach hinten verschieben um</t>
  </si>
  <si>
    <t>Alt leer</t>
  </si>
  <si>
    <t>Alt voll</t>
  </si>
  <si>
    <t>Neu leer</t>
  </si>
  <si>
    <t>Neu voll</t>
  </si>
  <si>
    <t>Masse total</t>
  </si>
  <si>
    <t>Länge total</t>
  </si>
  <si>
    <t>Länge a</t>
  </si>
  <si>
    <t>Masse Stütze</t>
  </si>
  <si>
    <t>Masse Achse</t>
  </si>
  <si>
    <t>Schwerpunkt alt</t>
  </si>
  <si>
    <t>Reaktion Achse</t>
  </si>
  <si>
    <t>Reaktion Stütze</t>
  </si>
  <si>
    <t>M Stütz</t>
  </si>
  <si>
    <t>M Achsen</t>
  </si>
  <si>
    <t>M Schlepp</t>
  </si>
  <si>
    <t>Override Schwerpunkt alt</t>
  </si>
  <si>
    <t>Override Reaktion Achse</t>
  </si>
  <si>
    <t>Override Reaktion Stütze</t>
  </si>
  <si>
    <t xml:space="preserve"> Schleppschlauch</t>
  </si>
  <si>
    <t xml:space="preserve"> Achse verschoben</t>
  </si>
  <si>
    <t>verschobene Achse (Mitte) bis Schwerpunkt Schleppschlauch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</si>
</sst>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 #,##0.00_ ;_ * \-#,##0.00_ ;_ * &quot;-&quot;??_ ;_ @_ "/>
    <numFmt numFmtId="164" formatCode="#,##0\ &quot;kg&quot;"/>
    <numFmt numFmtId="165" formatCode="0\ %"/>
    <numFmt numFmtId="166" formatCode="#,##0\ &quot;cm&quot;"/>
    <numFmt numFmtId="167" formatCode=";;;"/>
    <numFmt numFmtId="168" formatCode="0.0"/>
    <numFmt numFmtId="169" formatCode="_ * #,##0_ ;_ * \-#,##0_ ;_ * &quot;-&quot;??_ ;_ @_ "/>
  </numFmts>
  <fonts count="41" x14ac:knownFonts="1">
    <font>
      <sz val="10"/>
      <name val="Arial"/>
    </font>
    <font>
      <b/>
      <sz val="12"/>
      <name val="Arial"/>
      <family val="2"/>
    </font>
    <font>
      <b/>
      <sz val="11"/>
      <name val="Arial"/>
      <family val="2"/>
    </font>
    <font>
      <sz val="10"/>
      <name val="Arial"/>
      <family val="2"/>
    </font>
    <font>
      <b/>
      <sz val="10"/>
      <name val="Arial"/>
      <family val="2"/>
    </font>
    <font>
      <b/>
      <sz val="12"/>
      <color indexed="8"/>
      <name val="Arial"/>
      <family val="2"/>
    </font>
    <font>
      <b/>
      <sz val="13"/>
      <name val="Arial"/>
      <family val="2"/>
    </font>
    <font>
      <sz val="12"/>
      <name val="Arial"/>
      <family val="2"/>
    </font>
    <font>
      <sz val="10"/>
      <color theme="1"/>
      <name val="Verdana"/>
      <family val="2"/>
    </font>
    <font>
      <sz val="10"/>
      <color theme="1"/>
      <name val="Tahoma"/>
      <family val="2"/>
    </font>
    <font>
      <sz val="16"/>
      <color theme="1"/>
      <name val="Tahoma"/>
      <family val="2"/>
    </font>
    <font>
      <sz val="11"/>
      <color theme="1"/>
      <name val="Tahoma"/>
      <family val="2"/>
    </font>
    <font>
      <sz val="10"/>
      <color theme="0"/>
      <name val="Tahoma"/>
      <family val="2"/>
    </font>
    <font>
      <sz val="9"/>
      <color theme="1"/>
      <name val="Tahoma"/>
      <family val="2"/>
    </font>
    <font>
      <sz val="10"/>
      <name val="Tahoma"/>
      <family val="2"/>
    </font>
    <font>
      <b/>
      <sz val="11"/>
      <color rgb="FFFF0000"/>
      <name val="Tahoma"/>
      <family val="2"/>
    </font>
    <font>
      <sz val="12"/>
      <color rgb="FFFF0000"/>
      <name val="Tahoma"/>
      <family val="2"/>
    </font>
    <font>
      <sz val="12"/>
      <name val="Tahoma"/>
      <family val="2"/>
    </font>
    <font>
      <b/>
      <sz val="10"/>
      <color rgb="FF0070C0"/>
      <name val="Tahoma"/>
      <family val="2"/>
    </font>
    <font>
      <sz val="10"/>
      <color indexed="9"/>
      <name val="Arial"/>
      <family val="2"/>
    </font>
    <font>
      <sz val="16"/>
      <name val="Tahoma"/>
      <family val="2"/>
    </font>
    <font>
      <b/>
      <sz val="12"/>
      <name val="Tahoma"/>
      <family val="2"/>
    </font>
    <font>
      <b/>
      <sz val="10"/>
      <name val="Tahoma"/>
      <family val="2"/>
    </font>
    <font>
      <sz val="10"/>
      <color indexed="9"/>
      <name val="Tahoma"/>
      <family val="2"/>
    </font>
    <font>
      <b/>
      <sz val="12"/>
      <color indexed="10"/>
      <name val="Tahoma"/>
      <family val="2"/>
    </font>
    <font>
      <sz val="11"/>
      <name val="Tahoma"/>
      <family val="2"/>
    </font>
    <font>
      <sz val="14"/>
      <name val="Tahoma"/>
      <family val="2"/>
    </font>
    <font>
      <b/>
      <sz val="16"/>
      <name val="Tahoma"/>
      <family val="2"/>
    </font>
    <font>
      <sz val="12"/>
      <color indexed="10"/>
      <name val="Tahoma"/>
      <family val="2"/>
    </font>
    <font>
      <sz val="18"/>
      <name val="Tahoma"/>
      <family val="2"/>
    </font>
    <font>
      <sz val="18"/>
      <color theme="1"/>
      <name val="Tahoma"/>
      <family val="2"/>
    </font>
    <font>
      <b/>
      <sz val="18"/>
      <name val="Tahoma"/>
      <family val="2"/>
    </font>
    <font>
      <vertAlign val="subscript"/>
      <sz val="11"/>
      <name val="Tahoma"/>
      <family val="2"/>
    </font>
    <font>
      <sz val="14"/>
      <color theme="1"/>
      <name val="Tahoma"/>
      <family val="2"/>
    </font>
    <font>
      <b/>
      <sz val="10"/>
      <color rgb="FF6D6DFF"/>
      <name val="Tahoma"/>
      <family val="2"/>
    </font>
    <font>
      <sz val="20"/>
      <color rgb="FFFF0000"/>
      <name val="Tahoma"/>
      <family val="2"/>
    </font>
    <font>
      <sz val="22"/>
      <color rgb="FFFF0000"/>
      <name val="Tahoma"/>
      <family val="2"/>
    </font>
    <font>
      <sz val="8"/>
      <name val="Arial"/>
      <family val="2"/>
    </font>
    <font>
      <b/>
      <sz val="8"/>
      <name val="Arial"/>
      <family val="2"/>
    </font>
    <font>
      <sz val="11"/>
      <color theme="0"/>
      <name val="Tahoma"/>
      <family val="2"/>
    </font>
    <font>
      <sz val="10"/>
      <name val="Arial"/>
    </font>
  </fonts>
  <fills count="9">
    <fill>
      <patternFill patternType="none"/>
    </fill>
    <fill>
      <patternFill patternType="gray125"/>
    </fill>
    <fill>
      <patternFill patternType="solid">
        <fgColor indexed="9"/>
        <bgColor indexed="64"/>
      </patternFill>
    </fill>
    <fill>
      <patternFill patternType="solid">
        <fgColor rgb="FFAFCA00"/>
        <bgColor indexed="64"/>
      </patternFill>
    </fill>
    <fill>
      <patternFill patternType="solid">
        <fgColor theme="0"/>
        <bgColor indexed="64"/>
      </patternFill>
    </fill>
    <fill>
      <patternFill patternType="solid">
        <fgColor rgb="FFADCA00"/>
        <bgColor indexed="64"/>
      </patternFill>
    </fill>
    <fill>
      <patternFill patternType="solid">
        <fgColor rgb="FFFFFF00"/>
        <bgColor indexed="64"/>
      </patternFill>
    </fill>
    <fill>
      <patternFill patternType="solid">
        <fgColor rgb="FFFFC000"/>
        <bgColor indexed="64"/>
      </patternFill>
    </fill>
    <fill>
      <patternFill patternType="solid">
        <fgColor rgb="FFD9D9FF"/>
        <bgColor indexed="64"/>
      </patternFill>
    </fill>
  </fills>
  <borders count="4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medium">
        <color auto="1"/>
      </right>
      <top style="thin">
        <color indexed="64"/>
      </top>
      <bottom style="thin">
        <color indexed="64"/>
      </bottom>
      <diagonal/>
    </border>
    <border>
      <left style="thin">
        <color indexed="64"/>
      </left>
      <right style="medium">
        <color auto="1"/>
      </right>
      <top/>
      <bottom style="thin">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s>
  <cellStyleXfs count="6">
    <xf numFmtId="0" fontId="0" fillId="0" borderId="0"/>
    <xf numFmtId="0" fontId="8" fillId="0" borderId="0"/>
    <xf numFmtId="9" fontId="8" fillId="0" borderId="0" applyFont="0" applyFill="0" applyBorder="0" applyAlignment="0" applyProtection="0"/>
    <xf numFmtId="43" fontId="40" fillId="0" borderId="0" applyFont="0" applyFill="0" applyBorder="0" applyAlignment="0" applyProtection="0"/>
    <xf numFmtId="0" fontId="40" fillId="0" borderId="0"/>
    <xf numFmtId="43" fontId="40" fillId="0" borderId="0" applyFont="0" applyFill="0" applyBorder="0" applyAlignment="0" applyProtection="0"/>
  </cellStyleXfs>
  <cellXfs count="277">
    <xf numFmtId="0" fontId="0" fillId="0" borderId="0" xfId="0"/>
    <xf numFmtId="0" fontId="9" fillId="4" borderId="0" xfId="1" applyFont="1" applyFill="1"/>
    <xf numFmtId="0" fontId="9" fillId="3" borderId="0" xfId="1" applyFont="1" applyFill="1"/>
    <xf numFmtId="0" fontId="10" fillId="4" borderId="0" xfId="1" applyFont="1" applyFill="1"/>
    <xf numFmtId="0" fontId="12" fillId="4" borderId="0" xfId="1" applyFont="1" applyFill="1" applyAlignment="1">
      <alignment vertical="center"/>
    </xf>
    <xf numFmtId="0" fontId="9" fillId="4" borderId="0" xfId="1" applyFont="1" applyFill="1" applyAlignment="1">
      <alignment horizontal="center"/>
    </xf>
    <xf numFmtId="0" fontId="11" fillId="4" borderId="0" xfId="1" applyFont="1" applyFill="1" applyAlignment="1">
      <alignment vertical="center"/>
    </xf>
    <xf numFmtId="0" fontId="11" fillId="4" borderId="0" xfId="1" applyFont="1" applyFill="1" applyAlignment="1">
      <alignment horizontal="left" indent="1"/>
    </xf>
    <xf numFmtId="0" fontId="9" fillId="4" borderId="0" xfId="1" applyFont="1" applyFill="1" applyAlignment="1">
      <alignment vertical="top"/>
    </xf>
    <xf numFmtId="0" fontId="10" fillId="4" borderId="0" xfId="1" applyFont="1" applyFill="1" applyAlignment="1">
      <alignment vertical="top"/>
    </xf>
    <xf numFmtId="0" fontId="11" fillId="4" borderId="0" xfId="1" applyFont="1" applyFill="1" applyAlignment="1">
      <alignment horizontal="left" vertical="center" indent="1"/>
    </xf>
    <xf numFmtId="0" fontId="15" fillId="4" borderId="0" xfId="1" applyFont="1" applyFill="1" applyAlignment="1">
      <alignment vertical="center" wrapText="1"/>
    </xf>
    <xf numFmtId="0" fontId="13" fillId="4" borderId="0" xfId="1" applyFont="1" applyFill="1" applyAlignment="1">
      <alignment vertical="center" wrapText="1"/>
    </xf>
    <xf numFmtId="0" fontId="13" fillId="4" borderId="0" xfId="1" applyFont="1" applyFill="1" applyAlignment="1">
      <alignment horizontal="right" vertical="center" wrapText="1"/>
    </xf>
    <xf numFmtId="0" fontId="9" fillId="4" borderId="0" xfId="1" applyFont="1" applyFill="1" applyAlignment="1">
      <alignment vertical="top" wrapText="1"/>
    </xf>
    <xf numFmtId="0" fontId="9" fillId="4" borderId="0" xfId="1" applyFont="1" applyFill="1" applyAlignment="1">
      <alignment horizontal="right" indent="1"/>
    </xf>
    <xf numFmtId="0" fontId="9" fillId="4" borderId="13" xfId="1" applyFont="1" applyFill="1" applyBorder="1" applyAlignment="1">
      <alignment vertical="center" wrapText="1"/>
    </xf>
    <xf numFmtId="49" fontId="9" fillId="4" borderId="13" xfId="1" applyNumberFormat="1" applyFont="1" applyFill="1" applyBorder="1" applyAlignment="1">
      <alignment vertical="center"/>
    </xf>
    <xf numFmtId="0" fontId="17" fillId="4" borderId="0" xfId="1" applyFont="1" applyFill="1" applyAlignment="1">
      <alignment vertical="center" wrapText="1"/>
    </xf>
    <xf numFmtId="164" fontId="9" fillId="6" borderId="5" xfId="1" applyNumberFormat="1" applyFont="1" applyFill="1" applyBorder="1" applyAlignment="1">
      <alignment horizontal="right" indent="1"/>
    </xf>
    <xf numFmtId="165" fontId="9" fillId="6" borderId="13" xfId="1" applyNumberFormat="1" applyFont="1" applyFill="1" applyBorder="1" applyAlignment="1">
      <alignment horizontal="right" indent="1"/>
    </xf>
    <xf numFmtId="164" fontId="9" fillId="6" borderId="7" xfId="1" applyNumberFormat="1" applyFont="1" applyFill="1" applyBorder="1" applyAlignment="1">
      <alignment horizontal="right" vertical="top" indent="1"/>
    </xf>
    <xf numFmtId="0" fontId="9" fillId="6" borderId="4" xfId="1" applyFont="1" applyFill="1" applyBorder="1" applyAlignment="1">
      <alignment horizontal="left" indent="1"/>
    </xf>
    <xf numFmtId="0" fontId="9" fillId="6" borderId="9" xfId="1" applyFont="1" applyFill="1" applyBorder="1" applyAlignment="1">
      <alignment horizontal="left" indent="1"/>
    </xf>
    <xf numFmtId="0" fontId="9" fillId="6" borderId="6" xfId="1" applyFont="1" applyFill="1" applyBorder="1" applyAlignment="1">
      <alignment horizontal="left" vertical="top" indent="1"/>
    </xf>
    <xf numFmtId="164" fontId="16" fillId="4" borderId="0" xfId="1" applyNumberFormat="1" applyFont="1" applyFill="1" applyAlignment="1">
      <alignment vertical="center" wrapText="1"/>
    </xf>
    <xf numFmtId="0" fontId="18" fillId="4" borderId="0" xfId="1" applyFont="1" applyFill="1" applyAlignment="1">
      <alignment vertical="center"/>
    </xf>
    <xf numFmtId="0" fontId="12" fillId="4" borderId="0" xfId="1" applyFont="1" applyFill="1" applyAlignment="1" applyProtection="1">
      <alignment vertical="center"/>
      <protection locked="0"/>
    </xf>
    <xf numFmtId="0" fontId="20" fillId="4" borderId="0" xfId="0" applyFont="1" applyFill="1" applyAlignment="1">
      <alignment vertical="top"/>
    </xf>
    <xf numFmtId="0" fontId="14" fillId="4" borderId="0" xfId="0" applyFont="1" applyFill="1"/>
    <xf numFmtId="0" fontId="14" fillId="0" borderId="0" xfId="0" applyFont="1"/>
    <xf numFmtId="0" fontId="14" fillId="4" borderId="0" xfId="0" applyFont="1" applyFill="1" applyAlignment="1">
      <alignment vertical="center"/>
    </xf>
    <xf numFmtId="0" fontId="24" fillId="4" borderId="0" xfId="0" applyFont="1" applyFill="1" applyAlignment="1">
      <alignment vertical="center"/>
    </xf>
    <xf numFmtId="0" fontId="17" fillId="4" borderId="0" xfId="0" applyFont="1" applyFill="1" applyAlignment="1">
      <alignment vertical="center"/>
    </xf>
    <xf numFmtId="0" fontId="25" fillId="4" borderId="0" xfId="0" applyFont="1" applyFill="1" applyAlignment="1">
      <alignment horizontal="left"/>
    </xf>
    <xf numFmtId="0" fontId="17" fillId="4" borderId="0" xfId="0" applyFont="1" applyFill="1"/>
    <xf numFmtId="1" fontId="21" fillId="4" borderId="0" xfId="0" applyNumberFormat="1" applyFont="1" applyFill="1"/>
    <xf numFmtId="0" fontId="21" fillId="4" borderId="0" xfId="0" applyFont="1" applyFill="1"/>
    <xf numFmtId="0" fontId="22" fillId="4" borderId="0" xfId="0" applyFont="1" applyFill="1"/>
    <xf numFmtId="0" fontId="26" fillId="4" borderId="0" xfId="0" applyFont="1" applyFill="1" applyAlignment="1">
      <alignment vertical="top"/>
    </xf>
    <xf numFmtId="0" fontId="27" fillId="4" borderId="0" xfId="0" applyFont="1" applyFill="1"/>
    <xf numFmtId="167" fontId="14" fillId="4" borderId="0" xfId="0" applyNumberFormat="1" applyFont="1" applyFill="1" applyAlignment="1">
      <alignment vertical="center"/>
    </xf>
    <xf numFmtId="0" fontId="26" fillId="4" borderId="0" xfId="0" applyFont="1" applyFill="1" applyAlignment="1">
      <alignment vertical="center"/>
    </xf>
    <xf numFmtId="49" fontId="14" fillId="4" borderId="0" xfId="0" applyNumberFormat="1" applyFont="1" applyFill="1" applyAlignment="1">
      <alignment horizontal="right"/>
    </xf>
    <xf numFmtId="49" fontId="14" fillId="4" borderId="0" xfId="0" applyNumberFormat="1" applyFont="1" applyFill="1" applyAlignment="1">
      <alignment horizontal="left" vertical="center"/>
    </xf>
    <xf numFmtId="0" fontId="14" fillId="4" borderId="0" xfId="0" applyFont="1" applyFill="1" applyAlignment="1">
      <alignment horizontal="left" vertical="center" indent="1"/>
    </xf>
    <xf numFmtId="0" fontId="26" fillId="4" borderId="25" xfId="0" applyFont="1" applyFill="1" applyBorder="1" applyAlignment="1">
      <alignment horizontal="left" vertical="center" indent="1"/>
    </xf>
    <xf numFmtId="0" fontId="17" fillId="4" borderId="20" xfId="0" applyFont="1" applyFill="1" applyBorder="1" applyAlignment="1">
      <alignment horizontal="left" vertical="center" indent="1"/>
    </xf>
    <xf numFmtId="0" fontId="17" fillId="4" borderId="22" xfId="0" applyFont="1" applyFill="1" applyBorder="1" applyAlignment="1">
      <alignment horizontal="left" vertical="center" indent="1"/>
    </xf>
    <xf numFmtId="0" fontId="14" fillId="4" borderId="0" xfId="0" applyFont="1" applyFill="1" applyAlignment="1">
      <alignment horizontal="left" indent="1"/>
    </xf>
    <xf numFmtId="167" fontId="14" fillId="4" borderId="0" xfId="0" applyNumberFormat="1" applyFont="1" applyFill="1" applyAlignment="1">
      <alignment horizontal="left" vertical="center" indent="1"/>
    </xf>
    <xf numFmtId="0" fontId="29" fillId="4" borderId="0" xfId="0" applyFont="1" applyFill="1" applyAlignment="1">
      <alignment vertical="center"/>
    </xf>
    <xf numFmtId="0" fontId="29" fillId="4" borderId="0" xfId="0" applyFont="1" applyFill="1" applyAlignment="1">
      <alignment vertical="top"/>
    </xf>
    <xf numFmtId="0" fontId="3" fillId="2" borderId="0" xfId="0" applyFont="1" applyFill="1" applyAlignment="1">
      <alignment horizontal="left" vertical="center" indent="1"/>
    </xf>
    <xf numFmtId="0" fontId="7" fillId="2" borderId="20" xfId="0" applyFont="1" applyFill="1" applyBorder="1" applyAlignment="1">
      <alignment horizontal="left" vertical="center" indent="1"/>
    </xf>
    <xf numFmtId="0" fontId="7" fillId="2" borderId="22" xfId="0" applyFont="1" applyFill="1" applyBorder="1" applyAlignment="1">
      <alignment horizontal="left" vertical="center" indent="1"/>
    </xf>
    <xf numFmtId="0" fontId="9" fillId="4" borderId="0" xfId="1" applyFont="1" applyFill="1" applyAlignment="1">
      <alignment vertical="center"/>
    </xf>
    <xf numFmtId="0" fontId="3" fillId="0" borderId="0" xfId="0" applyFont="1"/>
    <xf numFmtId="0" fontId="3" fillId="0" borderId="0" xfId="0" applyFont="1" applyAlignment="1">
      <alignment vertical="top"/>
    </xf>
    <xf numFmtId="0" fontId="3" fillId="3" borderId="0" xfId="0" applyFont="1" applyFill="1"/>
    <xf numFmtId="0" fontId="3" fillId="0" borderId="0" xfId="0" applyFont="1" applyAlignment="1">
      <alignment horizontal="right"/>
    </xf>
    <xf numFmtId="0" fontId="1" fillId="0" borderId="0" xfId="0" applyFont="1" applyAlignment="1">
      <alignment horizontal="center" vertical="center"/>
    </xf>
    <xf numFmtId="0" fontId="3" fillId="0" borderId="0" xfId="0" applyFont="1" applyAlignment="1">
      <alignment horizontal="left" indent="1"/>
    </xf>
    <xf numFmtId="0" fontId="14" fillId="4" borderId="0" xfId="0" applyFont="1" applyFill="1" applyAlignment="1">
      <alignment vertical="top"/>
    </xf>
    <xf numFmtId="164" fontId="9" fillId="7" borderId="3" xfId="1" applyNumberFormat="1" applyFont="1" applyFill="1" applyBorder="1" applyAlignment="1">
      <alignment horizontal="center" vertical="center"/>
    </xf>
    <xf numFmtId="0" fontId="3" fillId="0" borderId="0" xfId="0" applyFont="1" applyAlignment="1">
      <alignment horizontal="left"/>
    </xf>
    <xf numFmtId="0" fontId="14" fillId="4" borderId="9" xfId="0" applyFont="1" applyFill="1" applyBorder="1"/>
    <xf numFmtId="0" fontId="14" fillId="4" borderId="13" xfId="0" applyFont="1" applyFill="1" applyBorder="1"/>
    <xf numFmtId="0" fontId="14" fillId="4" borderId="6" xfId="0" applyFont="1" applyFill="1" applyBorder="1"/>
    <xf numFmtId="0" fontId="14" fillId="4" borderId="14" xfId="0" applyFont="1" applyFill="1" applyBorder="1"/>
    <xf numFmtId="0" fontId="14" fillId="4" borderId="7" xfId="0" applyFont="1" applyFill="1" applyBorder="1"/>
    <xf numFmtId="0" fontId="14" fillId="4" borderId="0" xfId="0" applyFont="1" applyFill="1" applyAlignment="1">
      <alignment horizontal="right" vertical="center" indent="1"/>
    </xf>
    <xf numFmtId="0" fontId="14" fillId="4" borderId="16" xfId="0" applyFont="1" applyFill="1" applyBorder="1" applyAlignment="1">
      <alignment horizontal="right" vertical="center" indent="1"/>
    </xf>
    <xf numFmtId="0" fontId="23" fillId="4" borderId="0" xfId="0" applyFont="1" applyFill="1" applyAlignment="1">
      <alignment horizontal="right" vertical="center" indent="1"/>
    </xf>
    <xf numFmtId="0" fontId="26" fillId="4" borderId="26" xfId="0" applyFont="1" applyFill="1" applyBorder="1" applyAlignment="1">
      <alignment horizontal="right" vertical="center" indent="1"/>
    </xf>
    <xf numFmtId="1" fontId="17" fillId="4" borderId="2" xfId="0" applyNumberFormat="1" applyFont="1" applyFill="1" applyBorder="1" applyAlignment="1">
      <alignment horizontal="right" vertical="center" indent="1"/>
    </xf>
    <xf numFmtId="1" fontId="17" fillId="4" borderId="23" xfId="0" applyNumberFormat="1" applyFont="1" applyFill="1" applyBorder="1" applyAlignment="1">
      <alignment horizontal="right" vertical="center" indent="1"/>
    </xf>
    <xf numFmtId="0" fontId="25" fillId="4" borderId="0" xfId="0" applyFont="1" applyFill="1"/>
    <xf numFmtId="0" fontId="25" fillId="4" borderId="20" xfId="0" applyFont="1" applyFill="1" applyBorder="1" applyAlignment="1">
      <alignment horizontal="left" vertical="center" indent="1"/>
    </xf>
    <xf numFmtId="0" fontId="25" fillId="4" borderId="2" xfId="0" applyFont="1" applyFill="1" applyBorder="1" applyAlignment="1">
      <alignment horizontal="right" vertical="center" indent="1"/>
    </xf>
    <xf numFmtId="0" fontId="25" fillId="8" borderId="2" xfId="0" applyFont="1" applyFill="1" applyBorder="1" applyAlignment="1" applyProtection="1">
      <alignment horizontal="right" vertical="center" indent="1"/>
      <protection locked="0"/>
    </xf>
    <xf numFmtId="0" fontId="25" fillId="4" borderId="22" xfId="0" applyFont="1" applyFill="1" applyBorder="1" applyAlignment="1">
      <alignment horizontal="left" vertical="center" indent="1"/>
    </xf>
    <xf numFmtId="0" fontId="25" fillId="4" borderId="23" xfId="0" applyFont="1" applyFill="1" applyBorder="1" applyAlignment="1">
      <alignment horizontal="right" vertical="center" indent="1"/>
    </xf>
    <xf numFmtId="0" fontId="25" fillId="8" borderId="23" xfId="0" applyFont="1" applyFill="1" applyBorder="1" applyAlignment="1" applyProtection="1">
      <alignment horizontal="right" vertical="center" indent="1"/>
      <protection locked="0"/>
    </xf>
    <xf numFmtId="1" fontId="25" fillId="4" borderId="2" xfId="0" applyNumberFormat="1" applyFont="1" applyFill="1" applyBorder="1" applyAlignment="1">
      <alignment horizontal="right" vertical="center" indent="1"/>
    </xf>
    <xf numFmtId="168" fontId="25" fillId="4" borderId="2" xfId="0" applyNumberFormat="1" applyFont="1" applyFill="1" applyBorder="1" applyAlignment="1">
      <alignment horizontal="right" vertical="center" indent="1"/>
    </xf>
    <xf numFmtId="0" fontId="25" fillId="4" borderId="0" xfId="0" applyFont="1" applyFill="1" applyAlignment="1">
      <alignment horizontal="left" vertical="center" indent="1"/>
    </xf>
    <xf numFmtId="0" fontId="25" fillId="4" borderId="28" xfId="0" applyFont="1" applyFill="1" applyBorder="1" applyAlignment="1">
      <alignment horizontal="left" vertical="center" indent="1"/>
    </xf>
    <xf numFmtId="0" fontId="25" fillId="4" borderId="30" xfId="0" applyFont="1" applyFill="1" applyBorder="1" applyAlignment="1">
      <alignment horizontal="left" vertical="center" indent="1"/>
    </xf>
    <xf numFmtId="0" fontId="14" fillId="4" borderId="0" xfId="0" applyFont="1" applyFill="1" applyAlignment="1">
      <alignment horizontal="right" indent="1"/>
    </xf>
    <xf numFmtId="0" fontId="25" fillId="4" borderId="16" xfId="0" applyFont="1" applyFill="1" applyBorder="1" applyAlignment="1">
      <alignment horizontal="right" indent="1"/>
    </xf>
    <xf numFmtId="0" fontId="25" fillId="4" borderId="17" xfId="0" applyFont="1" applyFill="1" applyBorder="1" applyAlignment="1">
      <alignment horizontal="right" indent="1"/>
    </xf>
    <xf numFmtId="0" fontId="25" fillId="4" borderId="0" xfId="0" applyFont="1" applyFill="1" applyAlignment="1">
      <alignment horizontal="right" indent="1"/>
    </xf>
    <xf numFmtId="0" fontId="25" fillId="4" borderId="19" xfId="0" applyFont="1" applyFill="1" applyBorder="1" applyAlignment="1">
      <alignment horizontal="right" indent="1"/>
    </xf>
    <xf numFmtId="0" fontId="25" fillId="4" borderId="21" xfId="0" applyFont="1" applyFill="1" applyBorder="1" applyAlignment="1">
      <alignment horizontal="right" vertical="center" indent="1"/>
    </xf>
    <xf numFmtId="167" fontId="25" fillId="4" borderId="2" xfId="0" applyNumberFormat="1" applyFont="1" applyFill="1" applyBorder="1" applyAlignment="1" applyProtection="1">
      <alignment horizontal="right" vertical="center" indent="1"/>
      <protection locked="0"/>
    </xf>
    <xf numFmtId="0" fontId="25" fillId="4" borderId="0" xfId="0" applyFont="1" applyFill="1" applyAlignment="1">
      <alignment horizontal="right" vertical="center" indent="1"/>
    </xf>
    <xf numFmtId="0" fontId="25" fillId="4" borderId="29" xfId="0" applyFont="1" applyFill="1" applyBorder="1" applyAlignment="1">
      <alignment horizontal="right" vertical="center" indent="1"/>
    </xf>
    <xf numFmtId="0" fontId="25" fillId="4" borderId="32" xfId="0" applyFont="1" applyFill="1" applyBorder="1" applyAlignment="1">
      <alignment horizontal="right" vertical="center" indent="1"/>
    </xf>
    <xf numFmtId="0" fontId="25" fillId="4" borderId="16" xfId="0" applyFont="1" applyFill="1" applyBorder="1" applyAlignment="1">
      <alignment horizontal="right" vertical="center" indent="1"/>
    </xf>
    <xf numFmtId="0" fontId="25" fillId="4" borderId="19" xfId="0" applyFont="1" applyFill="1" applyBorder="1" applyAlignment="1">
      <alignment horizontal="right" vertical="center" indent="1"/>
    </xf>
    <xf numFmtId="0" fontId="25" fillId="4" borderId="33" xfId="0" applyFont="1" applyFill="1" applyBorder="1" applyAlignment="1">
      <alignment horizontal="right" vertical="center" indent="1"/>
    </xf>
    <xf numFmtId="0" fontId="25" fillId="4" borderId="8" xfId="0" applyFont="1" applyFill="1" applyBorder="1" applyAlignment="1">
      <alignment horizontal="right" vertical="center" indent="1"/>
    </xf>
    <xf numFmtId="0" fontId="23" fillId="4" borderId="0" xfId="0" applyFont="1" applyFill="1" applyAlignment="1">
      <alignment horizontal="right" indent="1"/>
    </xf>
    <xf numFmtId="0" fontId="17" fillId="4" borderId="2" xfId="0" applyFont="1" applyFill="1" applyBorder="1" applyAlignment="1">
      <alignment horizontal="right" vertical="center" indent="1"/>
    </xf>
    <xf numFmtId="0" fontId="17" fillId="4" borderId="23" xfId="0" applyFont="1" applyFill="1" applyBorder="1" applyAlignment="1">
      <alignment horizontal="right" vertical="center" indent="1"/>
    </xf>
    <xf numFmtId="0" fontId="25" fillId="4" borderId="24" xfId="0" applyFont="1" applyFill="1" applyBorder="1" applyAlignment="1">
      <alignment horizontal="right" vertical="center" indent="1"/>
    </xf>
    <xf numFmtId="0" fontId="25" fillId="2" borderId="16" xfId="0" applyFont="1" applyFill="1" applyBorder="1" applyAlignment="1">
      <alignment horizontal="right" indent="1"/>
    </xf>
    <xf numFmtId="0" fontId="25" fillId="2" borderId="17" xfId="0" applyFont="1" applyFill="1" applyBorder="1" applyAlignment="1">
      <alignment horizontal="right" indent="1"/>
    </xf>
    <xf numFmtId="0" fontId="25" fillId="2" borderId="0" xfId="0" applyFont="1" applyFill="1" applyAlignment="1">
      <alignment horizontal="right" indent="1"/>
    </xf>
    <xf numFmtId="0" fontId="25" fillId="2" borderId="19" xfId="0" applyFont="1" applyFill="1" applyBorder="1" applyAlignment="1">
      <alignment horizontal="right" indent="1"/>
    </xf>
    <xf numFmtId="0" fontId="25" fillId="4" borderId="17" xfId="0" applyFont="1" applyFill="1" applyBorder="1" applyAlignment="1">
      <alignment horizontal="right" vertical="center" indent="1"/>
    </xf>
    <xf numFmtId="0" fontId="19" fillId="2" borderId="0" xfId="0" applyFont="1" applyFill="1" applyAlignment="1">
      <alignment horizontal="right" indent="1"/>
    </xf>
    <xf numFmtId="0" fontId="3" fillId="2" borderId="0" xfId="0" applyFont="1" applyFill="1" applyAlignment="1">
      <alignment horizontal="right" indent="1"/>
    </xf>
    <xf numFmtId="0" fontId="7" fillId="2" borderId="2" xfId="0" applyFont="1" applyFill="1" applyBorder="1" applyAlignment="1">
      <alignment horizontal="right" vertical="center" indent="1"/>
    </xf>
    <xf numFmtId="1" fontId="7" fillId="2" borderId="2" xfId="0" applyNumberFormat="1" applyFont="1" applyFill="1" applyBorder="1" applyAlignment="1">
      <alignment horizontal="right" vertical="center" indent="1"/>
    </xf>
    <xf numFmtId="0" fontId="7" fillId="2" borderId="21" xfId="0" applyFont="1" applyFill="1" applyBorder="1" applyAlignment="1">
      <alignment horizontal="right" vertical="center" indent="1"/>
    </xf>
    <xf numFmtId="0" fontId="7" fillId="2" borderId="23" xfId="0" applyFont="1" applyFill="1" applyBorder="1" applyAlignment="1">
      <alignment horizontal="right" vertical="center" indent="1"/>
    </xf>
    <xf numFmtId="1" fontId="7" fillId="2" borderId="23" xfId="0" applyNumberFormat="1" applyFont="1" applyFill="1" applyBorder="1" applyAlignment="1">
      <alignment horizontal="right" vertical="center" indent="1"/>
    </xf>
    <xf numFmtId="0" fontId="7" fillId="2" borderId="24" xfId="0" applyFont="1" applyFill="1" applyBorder="1" applyAlignment="1">
      <alignment horizontal="right" vertical="center" indent="1"/>
    </xf>
    <xf numFmtId="0" fontId="26" fillId="4" borderId="27" xfId="0" applyFont="1" applyFill="1" applyBorder="1" applyAlignment="1">
      <alignment horizontal="right" vertical="center" indent="1"/>
    </xf>
    <xf numFmtId="0" fontId="17" fillId="4" borderId="21" xfId="0" applyFont="1" applyFill="1" applyBorder="1" applyAlignment="1">
      <alignment horizontal="right" vertical="center" indent="1"/>
    </xf>
    <xf numFmtId="0" fontId="17" fillId="4" borderId="24" xfId="0" applyFont="1" applyFill="1" applyBorder="1" applyAlignment="1">
      <alignment horizontal="right" vertical="center" indent="1"/>
    </xf>
    <xf numFmtId="0" fontId="14" fillId="4" borderId="16" xfId="0" applyFont="1" applyFill="1" applyBorder="1" applyAlignment="1">
      <alignment horizontal="right" indent="1"/>
    </xf>
    <xf numFmtId="0" fontId="14" fillId="4" borderId="17" xfId="0" applyFont="1" applyFill="1" applyBorder="1" applyAlignment="1">
      <alignment horizontal="right" indent="1"/>
    </xf>
    <xf numFmtId="0" fontId="14" fillId="4" borderId="19" xfId="0" applyFont="1" applyFill="1" applyBorder="1" applyAlignment="1">
      <alignment horizontal="right" indent="1"/>
    </xf>
    <xf numFmtId="0" fontId="14" fillId="4" borderId="17" xfId="0" applyFont="1" applyFill="1" applyBorder="1" applyAlignment="1">
      <alignment horizontal="right" vertical="center" indent="1"/>
    </xf>
    <xf numFmtId="0" fontId="14" fillId="4" borderId="19" xfId="0" applyFont="1" applyFill="1" applyBorder="1" applyAlignment="1">
      <alignment horizontal="right" vertical="center" indent="1"/>
    </xf>
    <xf numFmtId="0" fontId="4" fillId="0" borderId="18" xfId="0" applyFont="1" applyBorder="1"/>
    <xf numFmtId="0" fontId="2" fillId="0" borderId="0" xfId="0" applyFont="1"/>
    <xf numFmtId="0" fontId="1" fillId="0" borderId="19" xfId="0" applyFont="1" applyBorder="1" applyAlignment="1">
      <alignment horizontal="center" vertical="center"/>
    </xf>
    <xf numFmtId="0" fontId="4" fillId="0" borderId="18" xfId="0" applyFont="1" applyBorder="1" applyAlignment="1">
      <alignment horizontal="left" indent="1"/>
    </xf>
    <xf numFmtId="0" fontId="3" fillId="0" borderId="18" xfId="0" applyFont="1" applyBorder="1" applyAlignment="1">
      <alignment horizontal="left" indent="1"/>
    </xf>
    <xf numFmtId="0" fontId="4" fillId="0" borderId="40" xfId="0" applyFont="1" applyBorder="1" applyAlignment="1">
      <alignment horizontal="left" indent="1"/>
    </xf>
    <xf numFmtId="0" fontId="2" fillId="0" borderId="32" xfId="0" applyFont="1" applyBorder="1"/>
    <xf numFmtId="0" fontId="3" fillId="0" borderId="32" xfId="0" applyFont="1" applyBorder="1"/>
    <xf numFmtId="0" fontId="1" fillId="0" borderId="34" xfId="0" applyFont="1" applyBorder="1" applyAlignment="1">
      <alignment horizontal="center" vertical="center"/>
    </xf>
    <xf numFmtId="2" fontId="5" fillId="8" borderId="35" xfId="0" applyNumberFormat="1" applyFont="1" applyFill="1" applyBorder="1" applyAlignment="1" applyProtection="1">
      <alignment horizontal="center" vertical="center"/>
      <protection locked="0"/>
    </xf>
    <xf numFmtId="2" fontId="1" fillId="8" borderId="36" xfId="0" applyNumberFormat="1" applyFont="1" applyFill="1" applyBorder="1" applyAlignment="1" applyProtection="1">
      <alignment horizontal="center" vertical="center"/>
      <protection locked="0"/>
    </xf>
    <xf numFmtId="164" fontId="9" fillId="8" borderId="11" xfId="1" applyNumberFormat="1" applyFont="1" applyFill="1" applyBorder="1" applyAlignment="1" applyProtection="1">
      <alignment horizontal="center" vertical="center"/>
      <protection locked="0"/>
    </xf>
    <xf numFmtId="166" fontId="9" fillId="8" borderId="10" xfId="1" applyNumberFormat="1" applyFont="1" applyFill="1" applyBorder="1" applyAlignment="1" applyProtection="1">
      <alignment horizontal="right" indent="1"/>
      <protection locked="0"/>
    </xf>
    <xf numFmtId="166" fontId="9" fillId="8" borderId="11" xfId="1" applyNumberFormat="1" applyFont="1" applyFill="1" applyBorder="1" applyAlignment="1" applyProtection="1">
      <alignment horizontal="right" vertical="top" indent="1"/>
      <protection locked="0"/>
    </xf>
    <xf numFmtId="0" fontId="31" fillId="4" borderId="0" xfId="0" applyFont="1" applyFill="1"/>
    <xf numFmtId="0" fontId="14" fillId="3" borderId="0" xfId="0" applyFont="1" applyFill="1"/>
    <xf numFmtId="0" fontId="29" fillId="4" borderId="0" xfId="0" applyFont="1" applyFill="1" applyAlignment="1">
      <alignment horizontal="left" vertical="center"/>
    </xf>
    <xf numFmtId="0" fontId="14" fillId="4" borderId="0" xfId="0" applyFont="1" applyFill="1" applyAlignment="1">
      <alignment horizontal="right" vertical="top" indent="1"/>
    </xf>
    <xf numFmtId="0" fontId="28" fillId="4" borderId="0" xfId="0" applyFont="1" applyFill="1" applyAlignment="1">
      <alignment vertical="center"/>
    </xf>
    <xf numFmtId="1" fontId="17" fillId="4" borderId="0" xfId="0" applyNumberFormat="1" applyFont="1" applyFill="1"/>
    <xf numFmtId="0" fontId="11" fillId="4" borderId="0" xfId="1" applyFont="1" applyFill="1" applyAlignment="1" applyProtection="1">
      <alignment horizontal="left" vertical="center"/>
      <protection locked="0"/>
    </xf>
    <xf numFmtId="0" fontId="9" fillId="4" borderId="14" xfId="1" applyFont="1" applyFill="1" applyBorder="1" applyAlignment="1">
      <alignment vertical="top" wrapText="1"/>
    </xf>
    <xf numFmtId="164" fontId="9" fillId="4" borderId="0" xfId="1" applyNumberFormat="1" applyFont="1" applyFill="1"/>
    <xf numFmtId="166" fontId="9" fillId="8" borderId="12" xfId="1" applyNumberFormat="1" applyFont="1" applyFill="1" applyBorder="1" applyAlignment="1" applyProtection="1">
      <alignment horizontal="right" indent="1"/>
      <protection locked="0"/>
    </xf>
    <xf numFmtId="0" fontId="35" fillId="4" borderId="0" xfId="1" applyFont="1" applyFill="1" applyAlignment="1">
      <alignment vertical="top" wrapText="1"/>
    </xf>
    <xf numFmtId="0" fontId="9" fillId="4" borderId="0" xfId="1" applyFont="1" applyFill="1" applyAlignment="1">
      <alignment vertical="center" wrapText="1"/>
    </xf>
    <xf numFmtId="0" fontId="3" fillId="0" borderId="0" xfId="0" applyFont="1" applyAlignment="1">
      <alignment vertical="top" wrapText="1"/>
    </xf>
    <xf numFmtId="0" fontId="14" fillId="4" borderId="0" xfId="0" applyFont="1" applyFill="1" applyAlignment="1">
      <alignment vertical="top" wrapText="1"/>
    </xf>
    <xf numFmtId="0" fontId="37" fillId="0" borderId="0" xfId="0" applyFont="1" applyAlignment="1">
      <alignment vertical="top"/>
    </xf>
    <xf numFmtId="0" fontId="37" fillId="0" borderId="0" xfId="0" applyFont="1" applyAlignment="1">
      <alignment horizontal="left" vertical="top"/>
    </xf>
    <xf numFmtId="0" fontId="38" fillId="0" borderId="0" xfId="0" applyFont="1" applyAlignment="1">
      <alignment horizontal="left" vertical="top" wrapText="1"/>
    </xf>
    <xf numFmtId="0" fontId="3" fillId="0" borderId="38" xfId="0" applyFont="1" applyBorder="1" applyAlignment="1">
      <alignment vertical="top"/>
    </xf>
    <xf numFmtId="2" fontId="6" fillId="4" borderId="39" xfId="0" applyNumberFormat="1" applyFont="1" applyFill="1" applyBorder="1" applyAlignment="1">
      <alignment horizontal="center" vertical="top"/>
    </xf>
    <xf numFmtId="0" fontId="4" fillId="0" borderId="37" xfId="0" applyFont="1" applyBorder="1" applyAlignment="1">
      <alignment horizontal="left" vertical="top" indent="1"/>
    </xf>
    <xf numFmtId="0" fontId="25" fillId="8" borderId="23" xfId="4" applyFont="1" applyFill="1" applyBorder="1" applyAlignment="1" applyProtection="1">
      <alignment horizontal="right" vertical="center" indent="1"/>
      <protection locked="0"/>
    </xf>
    <xf numFmtId="0" fontId="25" fillId="8" borderId="2" xfId="4" applyFont="1" applyFill="1" applyBorder="1" applyAlignment="1" applyProtection="1">
      <alignment horizontal="right" vertical="center" indent="1"/>
      <protection locked="0"/>
    </xf>
    <xf numFmtId="0" fontId="25" fillId="8" borderId="38" xfId="4" applyFont="1" applyFill="1" applyBorder="1" applyAlignment="1" applyProtection="1">
      <alignment horizontal="right" vertical="center" indent="1"/>
      <protection locked="0"/>
    </xf>
    <xf numFmtId="0" fontId="21" fillId="4" borderId="0" xfId="4" applyFont="1" applyFill="1" applyAlignment="1">
      <alignment vertical="center"/>
    </xf>
    <xf numFmtId="0" fontId="25" fillId="4" borderId="0" xfId="4" applyFont="1" applyFill="1" applyAlignment="1">
      <alignment horizontal="left" indent="1"/>
    </xf>
    <xf numFmtId="0" fontId="25" fillId="4" borderId="0" xfId="4" applyFont="1" applyFill="1" applyAlignment="1">
      <alignment horizontal="right" indent="1"/>
    </xf>
    <xf numFmtId="0" fontId="25" fillId="4" borderId="0" xfId="4" applyFont="1" applyFill="1" applyAlignment="1">
      <alignment horizontal="center" vertical="center"/>
    </xf>
    <xf numFmtId="0" fontId="25" fillId="4" borderId="0" xfId="4" applyFont="1" applyFill="1"/>
    <xf numFmtId="0" fontId="25" fillId="4" borderId="0" xfId="4" applyFont="1" applyFill="1" applyAlignment="1">
      <alignment horizontal="left"/>
    </xf>
    <xf numFmtId="0" fontId="25" fillId="4" borderId="0" xfId="4" applyFont="1" applyFill="1" applyAlignment="1">
      <alignment horizontal="right"/>
    </xf>
    <xf numFmtId="169" fontId="25" fillId="4" borderId="0" xfId="3" applyNumberFormat="1" applyFont="1" applyFill="1" applyAlignment="1" applyProtection="1">
      <alignment horizontal="right"/>
    </xf>
    <xf numFmtId="0" fontId="25" fillId="4" borderId="0" xfId="4" applyFont="1" applyFill="1" applyAlignment="1">
      <alignment vertical="top"/>
    </xf>
    <xf numFmtId="0" fontId="21" fillId="2" borderId="15" xfId="4" applyFont="1" applyFill="1" applyBorder="1" applyAlignment="1">
      <alignment horizontal="left" vertical="center" indent="1"/>
    </xf>
    <xf numFmtId="0" fontId="17" fillId="4" borderId="16" xfId="4" applyFont="1" applyFill="1" applyBorder="1" applyAlignment="1">
      <alignment horizontal="left" indent="1"/>
    </xf>
    <xf numFmtId="0" fontId="17" fillId="4" borderId="16" xfId="4" applyFont="1" applyFill="1" applyBorder="1" applyAlignment="1">
      <alignment horizontal="right" indent="1"/>
    </xf>
    <xf numFmtId="0" fontId="17" fillId="4" borderId="17" xfId="4" applyFont="1" applyFill="1" applyBorder="1" applyAlignment="1">
      <alignment horizontal="right" indent="1"/>
    </xf>
    <xf numFmtId="0" fontId="17" fillId="4" borderId="0" xfId="4" applyFont="1" applyFill="1" applyAlignment="1">
      <alignment horizontal="center" vertical="center"/>
    </xf>
    <xf numFmtId="0" fontId="17" fillId="4" borderId="0" xfId="4" applyFont="1" applyFill="1"/>
    <xf numFmtId="0" fontId="25" fillId="4" borderId="20" xfId="4" applyFont="1" applyFill="1" applyBorder="1" applyAlignment="1">
      <alignment horizontal="left" vertical="center" indent="1"/>
    </xf>
    <xf numFmtId="0" fontId="25" fillId="4" borderId="2" xfId="4" applyFont="1" applyFill="1" applyBorder="1" applyAlignment="1">
      <alignment horizontal="left" vertical="center" indent="1"/>
    </xf>
    <xf numFmtId="0" fontId="25" fillId="4" borderId="21" xfId="4" applyFont="1" applyFill="1" applyBorder="1" applyAlignment="1">
      <alignment horizontal="right" vertical="center" indent="1"/>
    </xf>
    <xf numFmtId="169" fontId="25" fillId="4" borderId="0" xfId="3" applyNumberFormat="1" applyFont="1" applyFill="1" applyProtection="1"/>
    <xf numFmtId="0" fontId="25" fillId="4" borderId="37" xfId="4" applyFont="1" applyFill="1" applyBorder="1" applyAlignment="1">
      <alignment horizontal="left" vertical="center" indent="1"/>
    </xf>
    <xf numFmtId="0" fontId="25" fillId="4" borderId="38" xfId="4" applyFont="1" applyFill="1" applyBorder="1" applyAlignment="1">
      <alignment horizontal="left" vertical="center" indent="1"/>
    </xf>
    <xf numFmtId="0" fontId="25" fillId="4" borderId="39" xfId="4" applyFont="1" applyFill="1" applyBorder="1" applyAlignment="1">
      <alignment horizontal="right" vertical="center" indent="1"/>
    </xf>
    <xf numFmtId="0" fontId="25" fillId="4" borderId="0" xfId="4" applyFont="1" applyFill="1" applyAlignment="1">
      <alignment horizontal="left" vertical="center" indent="1"/>
    </xf>
    <xf numFmtId="0" fontId="25" fillId="4" borderId="0" xfId="4" applyFont="1" applyFill="1" applyAlignment="1">
      <alignment horizontal="right" vertical="center" indent="1"/>
    </xf>
    <xf numFmtId="0" fontId="17" fillId="4" borderId="16" xfId="4" applyFont="1" applyFill="1" applyBorder="1" applyAlignment="1">
      <alignment horizontal="left" vertical="center" indent="1"/>
    </xf>
    <xf numFmtId="0" fontId="17" fillId="4" borderId="16" xfId="4" applyFont="1" applyFill="1" applyBorder="1" applyAlignment="1">
      <alignment horizontal="right" vertical="center" indent="1"/>
    </xf>
    <xf numFmtId="0" fontId="17" fillId="4" borderId="17" xfId="4" applyFont="1" applyFill="1" applyBorder="1" applyAlignment="1">
      <alignment horizontal="right" vertical="center" indent="1"/>
    </xf>
    <xf numFmtId="0" fontId="25" fillId="4" borderId="22" xfId="4" applyFont="1" applyFill="1" applyBorder="1" applyAlignment="1">
      <alignment horizontal="left" vertical="center" indent="1"/>
    </xf>
    <xf numFmtId="0" fontId="25" fillId="4" borderId="23" xfId="4" applyFont="1" applyFill="1" applyBorder="1" applyAlignment="1">
      <alignment horizontal="left" vertical="center" indent="1"/>
    </xf>
    <xf numFmtId="0" fontId="25" fillId="4" borderId="24" xfId="4" applyFont="1" applyFill="1" applyBorder="1" applyAlignment="1">
      <alignment horizontal="right" vertical="center" indent="1"/>
    </xf>
    <xf numFmtId="0" fontId="39" fillId="4" borderId="16" xfId="4" applyFont="1" applyFill="1" applyBorder="1" applyAlignment="1">
      <alignment horizontal="left" vertical="center" indent="1"/>
    </xf>
    <xf numFmtId="1" fontId="39" fillId="4" borderId="16" xfId="4" applyNumberFormat="1" applyFont="1" applyFill="1" applyBorder="1" applyAlignment="1">
      <alignment horizontal="right" vertical="center" indent="1"/>
    </xf>
    <xf numFmtId="0" fontId="39" fillId="4" borderId="16" xfId="4" applyFont="1" applyFill="1" applyBorder="1" applyAlignment="1">
      <alignment horizontal="right" vertical="center" indent="1"/>
    </xf>
    <xf numFmtId="0" fontId="39" fillId="4" borderId="2" xfId="4" applyFont="1" applyFill="1" applyBorder="1" applyAlignment="1">
      <alignment horizontal="left" vertical="center" indent="1"/>
    </xf>
    <xf numFmtId="0" fontId="25" fillId="4" borderId="32" xfId="4" applyFont="1" applyFill="1" applyBorder="1" applyAlignment="1">
      <alignment horizontal="left" vertical="center" indent="1"/>
    </xf>
    <xf numFmtId="0" fontId="25" fillId="4" borderId="32" xfId="4" applyFont="1" applyFill="1" applyBorder="1" applyAlignment="1">
      <alignment horizontal="right" vertical="center" indent="1"/>
    </xf>
    <xf numFmtId="0" fontId="25" fillId="4" borderId="0" xfId="4" applyFont="1" applyFill="1" applyAlignment="1">
      <alignment horizontal="left" vertical="center"/>
    </xf>
    <xf numFmtId="0" fontId="25" fillId="4" borderId="0" xfId="4" applyFont="1" applyFill="1" applyAlignment="1">
      <alignment horizontal="right" vertical="center"/>
    </xf>
    <xf numFmtId="169" fontId="25" fillId="4" borderId="0" xfId="3" applyNumberFormat="1" applyFont="1" applyFill="1" applyAlignment="1" applyProtection="1">
      <alignment horizontal="right" vertical="center"/>
    </xf>
    <xf numFmtId="0" fontId="25" fillId="4" borderId="0" xfId="4" applyFont="1" applyFill="1" applyAlignment="1">
      <alignment vertical="center"/>
    </xf>
    <xf numFmtId="0" fontId="21" fillId="4" borderId="25" xfId="4" applyFont="1" applyFill="1" applyBorder="1" applyAlignment="1">
      <alignment horizontal="left" vertical="center" indent="1"/>
    </xf>
    <xf numFmtId="0" fontId="17" fillId="4" borderId="26" xfId="4" applyFont="1" applyFill="1" applyBorder="1" applyAlignment="1">
      <alignment horizontal="left" vertical="center" indent="1"/>
    </xf>
    <xf numFmtId="1" fontId="21" fillId="4" borderId="26" xfId="4" applyNumberFormat="1" applyFont="1" applyFill="1" applyBorder="1" applyAlignment="1">
      <alignment horizontal="right" vertical="center" indent="1"/>
    </xf>
    <xf numFmtId="0" fontId="21" fillId="4" borderId="27" xfId="4" applyFont="1" applyFill="1" applyBorder="1" applyAlignment="1">
      <alignment horizontal="right" vertical="center" indent="1"/>
    </xf>
    <xf numFmtId="0" fontId="17" fillId="4" borderId="0" xfId="4" applyFont="1" applyFill="1" applyAlignment="1">
      <alignment vertical="center"/>
    </xf>
    <xf numFmtId="1" fontId="25" fillId="4" borderId="2" xfId="4" applyNumberFormat="1" applyFont="1" applyFill="1" applyBorder="1" applyAlignment="1">
      <alignment horizontal="right" vertical="center" indent="1"/>
    </xf>
    <xf numFmtId="1" fontId="25" fillId="4" borderId="23" xfId="4" applyNumberFormat="1" applyFont="1" applyFill="1" applyBorder="1" applyAlignment="1">
      <alignment horizontal="right" vertical="center" indent="1"/>
    </xf>
    <xf numFmtId="0" fontId="25" fillId="6" borderId="0" xfId="4" applyFont="1" applyFill="1" applyAlignment="1">
      <alignment horizontal="right"/>
    </xf>
    <xf numFmtId="0" fontId="25" fillId="6" borderId="0" xfId="4" applyFont="1" applyFill="1" applyAlignment="1">
      <alignment horizontal="right" vertical="center"/>
    </xf>
    <xf numFmtId="169" fontId="25" fillId="6" borderId="0" xfId="3" applyNumberFormat="1" applyFont="1" applyFill="1" applyAlignment="1" applyProtection="1">
      <alignment horizontal="right" vertical="center"/>
    </xf>
    <xf numFmtId="164" fontId="9" fillId="7" borderId="5" xfId="1" applyNumberFormat="1" applyFont="1" applyFill="1" applyBorder="1" applyAlignment="1">
      <alignment horizontal="center" vertical="center"/>
    </xf>
    <xf numFmtId="164" fontId="9" fillId="7" borderId="7" xfId="1" applyNumberFormat="1" applyFont="1" applyFill="1" applyBorder="1" applyAlignment="1">
      <alignment horizontal="center" vertical="center"/>
    </xf>
    <xf numFmtId="0" fontId="9" fillId="4" borderId="0" xfId="1" applyFont="1" applyFill="1" applyAlignment="1">
      <alignment horizontal="right" indent="1"/>
    </xf>
    <xf numFmtId="0" fontId="9" fillId="4" borderId="13" xfId="1" applyFont="1" applyFill="1" applyBorder="1" applyAlignment="1">
      <alignment horizontal="right" indent="1"/>
    </xf>
    <xf numFmtId="0" fontId="9" fillId="4" borderId="0" xfId="1" applyFont="1" applyFill="1" applyAlignment="1">
      <alignment horizontal="right" vertical="top" indent="1"/>
    </xf>
    <xf numFmtId="0" fontId="9" fillId="4" borderId="13" xfId="1" applyFont="1" applyFill="1" applyBorder="1" applyAlignment="1">
      <alignment horizontal="right" vertical="top" indent="1"/>
    </xf>
    <xf numFmtId="0" fontId="14" fillId="4" borderId="14" xfId="1" applyFont="1" applyFill="1" applyBorder="1" applyAlignment="1">
      <alignment horizontal="center" vertical="top"/>
    </xf>
    <xf numFmtId="0" fontId="9" fillId="4" borderId="14" xfId="1" applyFont="1" applyFill="1" applyBorder="1" applyAlignment="1">
      <alignment horizontal="center" vertical="top"/>
    </xf>
    <xf numFmtId="0" fontId="9" fillId="7" borderId="1" xfId="1" applyFont="1" applyFill="1" applyBorder="1" applyAlignment="1">
      <alignment horizontal="center" vertical="center" wrapText="1"/>
    </xf>
    <xf numFmtId="0" fontId="9" fillId="7" borderId="2" xfId="1" applyFont="1" applyFill="1" applyBorder="1" applyAlignment="1">
      <alignment horizontal="center" vertical="center" wrapText="1"/>
    </xf>
    <xf numFmtId="164" fontId="9" fillId="8" borderId="6" xfId="1" applyNumberFormat="1" applyFont="1" applyFill="1" applyBorder="1" applyAlignment="1" applyProtection="1">
      <alignment horizontal="center" vertical="center"/>
      <protection locked="0"/>
    </xf>
    <xf numFmtId="164" fontId="9" fillId="8" borderId="7" xfId="1" applyNumberFormat="1" applyFont="1" applyFill="1" applyBorder="1" applyAlignment="1" applyProtection="1">
      <alignment horizontal="center" vertical="center"/>
      <protection locked="0"/>
    </xf>
    <xf numFmtId="0" fontId="9" fillId="5" borderId="4" xfId="1" applyFont="1" applyFill="1" applyBorder="1" applyAlignment="1">
      <alignment horizontal="center" vertical="center" wrapText="1"/>
    </xf>
    <xf numFmtId="0" fontId="9" fillId="5" borderId="8" xfId="1" applyFont="1" applyFill="1" applyBorder="1" applyAlignment="1">
      <alignment horizontal="center" vertical="center" wrapText="1"/>
    </xf>
    <xf numFmtId="0" fontId="9" fillId="5" borderId="6" xfId="1" applyFont="1" applyFill="1" applyBorder="1" applyAlignment="1">
      <alignment horizontal="center" vertical="center" wrapText="1"/>
    </xf>
    <xf numFmtId="0" fontId="9" fillId="5" borderId="14" xfId="1" applyFont="1" applyFill="1" applyBorder="1" applyAlignment="1">
      <alignment horizontal="center" vertical="center" wrapText="1"/>
    </xf>
    <xf numFmtId="164" fontId="9" fillId="5" borderId="8" xfId="1" applyNumberFormat="1" applyFont="1" applyFill="1" applyBorder="1" applyAlignment="1">
      <alignment horizontal="left" vertical="center"/>
    </xf>
    <xf numFmtId="164" fontId="9" fillId="5" borderId="5" xfId="1" applyNumberFormat="1" applyFont="1" applyFill="1" applyBorder="1" applyAlignment="1">
      <alignment horizontal="left" vertical="center"/>
    </xf>
    <xf numFmtId="164" fontId="9" fillId="5" borderId="14" xfId="1" applyNumberFormat="1" applyFont="1" applyFill="1" applyBorder="1" applyAlignment="1">
      <alignment horizontal="left" vertical="center"/>
    </xf>
    <xf numFmtId="164" fontId="9" fillId="5" borderId="7" xfId="1" applyNumberFormat="1" applyFont="1" applyFill="1" applyBorder="1" applyAlignment="1">
      <alignment horizontal="left" vertical="center"/>
    </xf>
    <xf numFmtId="0" fontId="9" fillId="7" borderId="8" xfId="1" applyFont="1" applyFill="1" applyBorder="1" applyAlignment="1">
      <alignment horizontal="center" vertical="center" wrapText="1"/>
    </xf>
    <xf numFmtId="0" fontId="9" fillId="7" borderId="14" xfId="1" applyFont="1" applyFill="1" applyBorder="1" applyAlignment="1">
      <alignment horizontal="center" vertical="center" wrapText="1"/>
    </xf>
    <xf numFmtId="164" fontId="9" fillId="4" borderId="9" xfId="1" applyNumberFormat="1" applyFont="1" applyFill="1" applyBorder="1" applyAlignment="1">
      <alignment horizontal="center"/>
    </xf>
    <xf numFmtId="0" fontId="9" fillId="4" borderId="9" xfId="1" applyFont="1" applyFill="1" applyBorder="1" applyAlignment="1">
      <alignment horizontal="center"/>
    </xf>
    <xf numFmtId="0" fontId="9" fillId="7" borderId="4" xfId="1" applyFont="1" applyFill="1" applyBorder="1" applyAlignment="1">
      <alignment horizontal="center" vertical="center" wrapText="1"/>
    </xf>
    <xf numFmtId="0" fontId="9" fillId="7" borderId="6" xfId="1" applyFont="1" applyFill="1" applyBorder="1" applyAlignment="1">
      <alignment horizontal="center" vertical="center" wrapText="1"/>
    </xf>
    <xf numFmtId="164" fontId="9" fillId="4" borderId="0" xfId="1" applyNumberFormat="1" applyFont="1" applyFill="1" applyAlignment="1">
      <alignment horizontal="left" vertical="top" wrapText="1"/>
    </xf>
    <xf numFmtId="0" fontId="13" fillId="5" borderId="4" xfId="1" applyFont="1" applyFill="1" applyBorder="1" applyAlignment="1">
      <alignment horizontal="left" vertical="center" wrapText="1" indent="1"/>
    </xf>
    <xf numFmtId="0" fontId="13" fillId="5" borderId="8" xfId="1" applyFont="1" applyFill="1" applyBorder="1" applyAlignment="1">
      <alignment horizontal="left" vertical="center" wrapText="1" indent="1"/>
    </xf>
    <xf numFmtId="0" fontId="13" fillId="5" borderId="5" xfId="1" applyFont="1" applyFill="1" applyBorder="1" applyAlignment="1">
      <alignment horizontal="left" vertical="center" wrapText="1" indent="1"/>
    </xf>
    <xf numFmtId="0" fontId="13" fillId="5" borderId="6" xfId="1" applyFont="1" applyFill="1" applyBorder="1" applyAlignment="1">
      <alignment horizontal="left" vertical="center" wrapText="1" indent="1"/>
    </xf>
    <xf numFmtId="0" fontId="13" fillId="5" borderId="14" xfId="1" applyFont="1" applyFill="1" applyBorder="1" applyAlignment="1">
      <alignment horizontal="left" vertical="center" wrapText="1" indent="1"/>
    </xf>
    <xf numFmtId="0" fontId="13" fillId="5" borderId="7" xfId="1" applyFont="1" applyFill="1" applyBorder="1" applyAlignment="1">
      <alignment horizontal="left" vertical="center" wrapText="1" indent="1"/>
    </xf>
    <xf numFmtId="0" fontId="36" fillId="4" borderId="0" xfId="1" applyFont="1" applyFill="1" applyAlignment="1">
      <alignment horizontal="left" vertical="center" wrapText="1"/>
    </xf>
    <xf numFmtId="0" fontId="30" fillId="4" borderId="0" xfId="1" applyFont="1" applyFill="1" applyAlignment="1">
      <alignment horizontal="left" vertical="center"/>
    </xf>
    <xf numFmtId="0" fontId="33" fillId="8" borderId="1" xfId="1" applyFont="1" applyFill="1" applyBorder="1" applyAlignment="1" applyProtection="1">
      <alignment horizontal="left" vertical="center" indent="1"/>
      <protection locked="0"/>
    </xf>
    <xf numFmtId="0" fontId="33" fillId="8" borderId="2" xfId="1" applyFont="1" applyFill="1" applyBorder="1" applyAlignment="1" applyProtection="1">
      <alignment horizontal="left" vertical="center" indent="1"/>
      <protection locked="0"/>
    </xf>
    <xf numFmtId="0" fontId="33" fillId="8" borderId="3" xfId="1" applyFont="1" applyFill="1" applyBorder="1" applyAlignment="1" applyProtection="1">
      <alignment horizontal="left" vertical="center" indent="1"/>
      <protection locked="0"/>
    </xf>
    <xf numFmtId="0" fontId="34" fillId="4" borderId="0" xfId="1" applyFont="1" applyFill="1" applyAlignment="1">
      <alignment horizontal="left"/>
    </xf>
    <xf numFmtId="49" fontId="9" fillId="6" borderId="8" xfId="1" applyNumberFormat="1" applyFont="1" applyFill="1" applyBorder="1" applyAlignment="1">
      <alignment horizontal="center" vertical="center" wrapText="1"/>
    </xf>
    <xf numFmtId="49" fontId="9" fillId="6" borderId="8" xfId="1" applyNumberFormat="1" applyFont="1" applyFill="1" applyBorder="1" applyAlignment="1">
      <alignment horizontal="center" vertical="center"/>
    </xf>
    <xf numFmtId="49" fontId="9" fillId="6" borderId="14" xfId="1" applyNumberFormat="1" applyFont="1" applyFill="1" applyBorder="1" applyAlignment="1">
      <alignment horizontal="center" vertical="center"/>
    </xf>
    <xf numFmtId="164" fontId="14" fillId="6" borderId="8" xfId="1" applyNumberFormat="1" applyFont="1" applyFill="1" applyBorder="1" applyAlignment="1">
      <alignment horizontal="left" vertical="center"/>
    </xf>
    <xf numFmtId="164" fontId="14" fillId="6" borderId="5" xfId="1" applyNumberFormat="1" applyFont="1" applyFill="1" applyBorder="1" applyAlignment="1">
      <alignment horizontal="left" vertical="center"/>
    </xf>
    <xf numFmtId="164" fontId="14" fillId="6" borderId="14" xfId="1" applyNumberFormat="1" applyFont="1" applyFill="1" applyBorder="1" applyAlignment="1">
      <alignment horizontal="left" vertical="center"/>
    </xf>
    <xf numFmtId="164" fontId="14" fillId="6" borderId="7" xfId="1" applyNumberFormat="1" applyFont="1" applyFill="1" applyBorder="1" applyAlignment="1">
      <alignment horizontal="left" vertical="center"/>
    </xf>
    <xf numFmtId="0" fontId="9" fillId="4" borderId="0" xfId="1" applyFont="1" applyFill="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left" vertical="top"/>
    </xf>
    <xf numFmtId="0" fontId="29" fillId="0" borderId="0" xfId="0" applyFont="1" applyAlignment="1">
      <alignment horizontal="left" vertical="center" wrapText="1"/>
    </xf>
    <xf numFmtId="0" fontId="14" fillId="4" borderId="0" xfId="0" applyFont="1" applyFill="1" applyAlignment="1">
      <alignment horizontal="left" vertical="top" wrapText="1"/>
    </xf>
    <xf numFmtId="0" fontId="14" fillId="4" borderId="0" xfId="0" applyFont="1" applyFill="1" applyAlignment="1">
      <alignment horizontal="left" vertical="top"/>
    </xf>
    <xf numFmtId="0" fontId="17" fillId="4" borderId="4" xfId="0" applyFont="1" applyFill="1" applyBorder="1" applyAlignment="1">
      <alignment horizontal="center"/>
    </xf>
    <xf numFmtId="0" fontId="17" fillId="4" borderId="8" xfId="0" applyFont="1" applyFill="1" applyBorder="1" applyAlignment="1">
      <alignment horizontal="center"/>
    </xf>
    <xf numFmtId="0" fontId="17" fillId="4" borderId="5" xfId="0" applyFont="1" applyFill="1" applyBorder="1" applyAlignment="1">
      <alignment horizontal="center"/>
    </xf>
    <xf numFmtId="0" fontId="17" fillId="4" borderId="9" xfId="0" applyFont="1" applyFill="1" applyBorder="1" applyAlignment="1">
      <alignment horizontal="center"/>
    </xf>
    <xf numFmtId="0" fontId="17" fillId="4" borderId="0" xfId="0" applyFont="1" applyFill="1" applyAlignment="1">
      <alignment horizontal="center"/>
    </xf>
    <xf numFmtId="0" fontId="17" fillId="4" borderId="13" xfId="0" applyFont="1" applyFill="1" applyBorder="1" applyAlignment="1">
      <alignment horizontal="center"/>
    </xf>
    <xf numFmtId="0" fontId="21" fillId="2" borderId="15" xfId="0" applyFont="1" applyFill="1" applyBorder="1" applyAlignment="1">
      <alignment horizontal="left" vertical="center" indent="1"/>
    </xf>
    <xf numFmtId="0" fontId="21" fillId="2" borderId="31" xfId="0" applyFont="1" applyFill="1" applyBorder="1" applyAlignment="1">
      <alignment horizontal="left" vertical="center" indent="1"/>
    </xf>
    <xf numFmtId="0" fontId="21" fillId="4" borderId="15" xfId="0" applyFont="1" applyFill="1" applyBorder="1" applyAlignment="1">
      <alignment horizontal="left" vertical="center" indent="1"/>
    </xf>
    <xf numFmtId="0" fontId="21" fillId="4" borderId="31" xfId="0" applyFont="1" applyFill="1" applyBorder="1" applyAlignment="1">
      <alignment horizontal="left" vertical="center" indent="1"/>
    </xf>
  </cellXfs>
  <cellStyles count="6">
    <cellStyle name="Komma" xfId="3" builtinId="3"/>
    <cellStyle name="Komma 2" xfId="5" xr:uid="{4296CD9D-73D1-4D4E-864F-21A5FCD6BA98}"/>
    <cellStyle name="Prozent 2" xfId="2" xr:uid="{03511C20-B2B7-4DC8-BB3E-6E189B473612}"/>
    <cellStyle name="Standard" xfId="0" builtinId="0"/>
    <cellStyle name="Standard 2" xfId="1" xr:uid="{2775BCC8-CADE-4F78-AB45-03C81C5BF722}"/>
    <cellStyle name="Standard 2 2" xfId="4" xr:uid="{7DDE9D82-F67B-482D-BFC6-65C1651285EE}"/>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7401"/>
      <rgbColor rgb="000066CC"/>
      <rgbColor rgb="00CCCCFF"/>
      <rgbColor rgb="00000080"/>
      <rgbColor rgb="00009999"/>
      <rgbColor rgb="006F8DAB"/>
      <rgbColor rgb="0000FFFF"/>
      <rgbColor rgb="00800080"/>
      <rgbColor rgb="00800000"/>
      <rgbColor rgb="003DB557"/>
      <rgbColor rgb="006FAEFB"/>
      <rgbColor rgb="0000CCFF"/>
      <rgbColor rgb="00CCFFFF"/>
      <rgbColor rgb="00CCFFCC"/>
      <rgbColor rgb="00FFFF66"/>
      <rgbColor rgb="0099CCFF"/>
      <rgbColor rgb="00FF99CC"/>
      <rgbColor rgb="00CC99FF"/>
      <rgbColor rgb="00FFCC99"/>
      <rgbColor rgb="003366FF"/>
      <rgbColor rgb="0033CCCC"/>
      <rgbColor rgb="0099CC00"/>
      <rgbColor rgb="00FFCC00"/>
      <rgbColor rgb="00FAB538"/>
      <rgbColor rgb="00FF6600"/>
      <rgbColor rgb="00666699"/>
      <rgbColor rgb="00969696"/>
      <rgbColor rgb="00003366"/>
      <rgbColor rgb="00339966"/>
      <rgbColor rgb="00003300"/>
      <rgbColor rgb="00333300"/>
      <rgbColor rgb="00993300"/>
      <rgbColor rgb="00993366"/>
      <rgbColor rgb="00333399"/>
      <rgbColor rgb="00333333"/>
    </indexedColors>
    <mruColors>
      <color rgb="FFD9D9FF"/>
      <color rgb="FF6D6DFF"/>
      <color rgb="FFB7B7FF"/>
      <color rgb="FF5B5BFF"/>
      <color rgb="FFFFFFFF"/>
      <color rgb="FFC9C9FF"/>
      <color rgb="FF0000FF"/>
      <color rgb="FFD1D1FF"/>
      <color rgb="FFDDF0C8"/>
      <color rgb="FFAB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fmlaLink="$H$5" noThreeD="1"/>
</file>

<file path=xl/ctrlProps/ctrlProp2.xml><?xml version="1.0" encoding="utf-8"?>
<formControlPr xmlns="http://schemas.microsoft.com/office/spreadsheetml/2009/9/main" objectType="Spin" dx="22" fmlaLink="$C$7" max="120" min="40" page="10" val="88"/>
</file>

<file path=xl/ctrlProps/ctrlProp3.xml><?xml version="1.0" encoding="utf-8"?>
<formControlPr xmlns="http://schemas.microsoft.com/office/spreadsheetml/2009/9/main" objectType="Spin" dx="22" fmlaLink="$C$7" max="120" min="40" page="10" val="88"/>
</file>

<file path=xl/ctrlProps/ctrlProp4.xml><?xml version="1.0" encoding="utf-8"?>
<formControlPr xmlns="http://schemas.microsoft.com/office/spreadsheetml/2009/9/main" objectType="Spin" dx="22" fmlaLink="$C$7" max="120" min="40" page="10" val="90"/>
</file>

<file path=xl/ctrlProps/ctrlProp5.xml><?xml version="1.0" encoding="utf-8"?>
<formControlPr xmlns="http://schemas.microsoft.com/office/spreadsheetml/2009/9/main" objectType="Spin" dx="22" fmlaLink="$C$7" max="120" min="40" page="10" val="88"/>
</file>

<file path=xl/ctrlProps/ctrlProp6.xml><?xml version="1.0" encoding="utf-8"?>
<formControlPr xmlns="http://schemas.microsoft.com/office/spreadsheetml/2009/9/main" objectType="Spin" dx="22" fmlaLink="$C$7" max="120" min="40" page="10" val="88"/>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220;bersicht Achslasten'!A1"/><Relationship Id="rId1" Type="http://schemas.openxmlformats.org/officeDocument/2006/relationships/image" Target="../media/image1.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hyperlink" Target="#'&#220;bersicht Achslasten'!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220;bersicht Achslasten'!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2.png"/><Relationship Id="rId3" Type="http://schemas.openxmlformats.org/officeDocument/2006/relationships/hyperlink" Target="#'Front-Heck'!A1"/><Relationship Id="rId7" Type="http://schemas.openxmlformats.org/officeDocument/2006/relationships/hyperlink" Target="#'Front-SL'!A1"/><Relationship Id="rId12" Type="http://schemas.openxmlformats.org/officeDocument/2006/relationships/hyperlink" Target="#Schleppschlauch!A1"/><Relationship Id="rId2" Type="http://schemas.openxmlformats.org/officeDocument/2006/relationships/image" Target="../media/image7.png"/><Relationship Id="rId1" Type="http://schemas.openxmlformats.org/officeDocument/2006/relationships/hyperlink" Target="#'FG-Heck'!A1"/><Relationship Id="rId6" Type="http://schemas.openxmlformats.org/officeDocument/2006/relationships/image" Target="../media/image9.png"/><Relationship Id="rId11" Type="http://schemas.openxmlformats.org/officeDocument/2006/relationships/hyperlink" Target="#'Anleitung Achslasten'!A1"/><Relationship Id="rId5" Type="http://schemas.openxmlformats.org/officeDocument/2006/relationships/hyperlink" Target="#'FG-SL'!A1"/><Relationship Id="rId10" Type="http://schemas.openxmlformats.org/officeDocument/2006/relationships/image" Target="../media/image11.png"/><Relationship Id="rId4" Type="http://schemas.openxmlformats.org/officeDocument/2006/relationships/image" Target="../media/image8.png"/><Relationship Id="rId9" Type="http://schemas.openxmlformats.org/officeDocument/2006/relationships/hyperlink" Target="#FL!A1"/></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hyperlink" Target="#'&#220;bersicht Achslasten'!A1"/></Relationships>
</file>

<file path=xl/drawings/_rels/drawing6.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hyperlink" Target="#'&#220;bersicht Achslasten'!A1"/></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220;bersicht Achslasten'!A1"/></Relationships>
</file>

<file path=xl/drawings/_rels/drawing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220;bersicht Achslasten'!A1"/></Relationships>
</file>

<file path=xl/drawings/_rels/drawing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220;bersicht Achslasten'!A1"/></Relationships>
</file>

<file path=xl/drawings/drawing1.xml><?xml version="1.0" encoding="utf-8"?>
<xdr:wsDr xmlns:xdr="http://schemas.openxmlformats.org/drawingml/2006/spreadsheetDrawing" xmlns:a="http://schemas.openxmlformats.org/drawingml/2006/main">
  <xdr:twoCellAnchor>
    <xdr:from>
      <xdr:col>5</xdr:col>
      <xdr:colOff>310242</xdr:colOff>
      <xdr:row>15</xdr:row>
      <xdr:rowOff>0</xdr:rowOff>
    </xdr:from>
    <xdr:to>
      <xdr:col>5</xdr:col>
      <xdr:colOff>310242</xdr:colOff>
      <xdr:row>16</xdr:row>
      <xdr:rowOff>32206</xdr:rowOff>
    </xdr:to>
    <xdr:sp macro="" textlink="">
      <xdr:nvSpPr>
        <xdr:cNvPr id="4" name="Textfeld 3">
          <a:extLst>
            <a:ext uri="{FF2B5EF4-FFF2-40B4-BE49-F238E27FC236}">
              <a16:creationId xmlns:a16="http://schemas.microsoft.com/office/drawing/2014/main" id="{00000000-0008-0000-0000-000004000000}"/>
            </a:ext>
          </a:extLst>
        </xdr:cNvPr>
        <xdr:cNvSpPr txBox="1"/>
      </xdr:nvSpPr>
      <xdr:spPr>
        <a:xfrm>
          <a:off x="2291442" y="2733675"/>
          <a:ext cx="0" cy="3084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de-CH" sz="900">
              <a:latin typeface="Tahoma" panose="020B0604030504040204" pitchFamily="34" charset="0"/>
              <a:ea typeface="Tahoma" panose="020B0604030504040204" pitchFamily="34" charset="0"/>
              <a:cs typeface="Tahoma" panose="020B0604030504040204" pitchFamily="34" charset="0"/>
            </a:rPr>
            <a:t>Leergewicht</a:t>
          </a:r>
        </a:p>
        <a:p>
          <a:endParaRPr lang="de-CH" sz="1000"/>
        </a:p>
      </xdr:txBody>
    </xdr:sp>
    <xdr:clientData/>
  </xdr:twoCellAnchor>
  <mc:AlternateContent xmlns:mc="http://schemas.openxmlformats.org/markup-compatibility/2006">
    <mc:Choice xmlns:a14="http://schemas.microsoft.com/office/drawing/2010/main" Requires="a14">
      <xdr:twoCellAnchor editAs="absolute">
        <xdr:from>
          <xdr:col>1</xdr:col>
          <xdr:colOff>409575</xdr:colOff>
          <xdr:row>3</xdr:row>
          <xdr:rowOff>228600</xdr:rowOff>
        </xdr:from>
        <xdr:to>
          <xdr:col>1</xdr:col>
          <xdr:colOff>771525</xdr:colOff>
          <xdr:row>7</xdr:row>
          <xdr:rowOff>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0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3</xdr:col>
      <xdr:colOff>4913</xdr:colOff>
      <xdr:row>24</xdr:row>
      <xdr:rowOff>91687</xdr:rowOff>
    </xdr:from>
    <xdr:to>
      <xdr:col>8</xdr:col>
      <xdr:colOff>13863</xdr:colOff>
      <xdr:row>24</xdr:row>
      <xdr:rowOff>245143</xdr:rowOff>
    </xdr:to>
    <xdr:sp macro="" textlink="">
      <xdr:nvSpPr>
        <xdr:cNvPr id="14" name="AutoShape 8">
          <a:extLst>
            <a:ext uri="{FF2B5EF4-FFF2-40B4-BE49-F238E27FC236}">
              <a16:creationId xmlns:a16="http://schemas.microsoft.com/office/drawing/2014/main" id="{00000000-0008-0000-0000-00000E000000}"/>
            </a:ext>
          </a:extLst>
        </xdr:cNvPr>
        <xdr:cNvSpPr>
          <a:spLocks/>
        </xdr:cNvSpPr>
      </xdr:nvSpPr>
      <xdr:spPr bwMode="auto">
        <a:xfrm rot="5400000">
          <a:off x="1889615" y="3800758"/>
          <a:ext cx="153456" cy="1913950"/>
        </a:xfrm>
        <a:prstGeom prst="rightBrace">
          <a:avLst>
            <a:gd name="adj1" fmla="val 36452"/>
            <a:gd name="adj2" fmla="val 5113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lstStyle/>
        <a:p>
          <a:endParaRPr lang="de-CH"/>
        </a:p>
      </xdr:txBody>
    </xdr:sp>
    <xdr:clientData/>
  </xdr:twoCellAnchor>
  <xdr:twoCellAnchor editAs="absolute">
    <xdr:from>
      <xdr:col>7</xdr:col>
      <xdr:colOff>197068</xdr:colOff>
      <xdr:row>24</xdr:row>
      <xdr:rowOff>250836</xdr:rowOff>
    </xdr:from>
    <xdr:to>
      <xdr:col>14</xdr:col>
      <xdr:colOff>101550</xdr:colOff>
      <xdr:row>24</xdr:row>
      <xdr:rowOff>425326</xdr:rowOff>
    </xdr:to>
    <xdr:sp macro="" textlink="">
      <xdr:nvSpPr>
        <xdr:cNvPr id="16" name="AutoShape 12">
          <a:extLst>
            <a:ext uri="{FF2B5EF4-FFF2-40B4-BE49-F238E27FC236}">
              <a16:creationId xmlns:a16="http://schemas.microsoft.com/office/drawing/2014/main" id="{00000000-0008-0000-0000-000010000000}"/>
            </a:ext>
          </a:extLst>
        </xdr:cNvPr>
        <xdr:cNvSpPr>
          <a:spLocks/>
        </xdr:cNvSpPr>
      </xdr:nvSpPr>
      <xdr:spPr bwMode="auto">
        <a:xfrm rot="5400000">
          <a:off x="4338461" y="3236771"/>
          <a:ext cx="174490" cy="3399171"/>
        </a:xfrm>
        <a:prstGeom prst="rightBrace">
          <a:avLst>
            <a:gd name="adj1" fmla="val 37500"/>
            <a:gd name="adj2" fmla="val 4432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txBody>
        <a:bodyPr/>
        <a:lstStyle/>
        <a:p>
          <a:endParaRPr lang="de-CH"/>
        </a:p>
      </xdr:txBody>
    </xdr:sp>
    <xdr:clientData/>
  </xdr:twoCellAnchor>
  <xdr:twoCellAnchor editAs="oneCell">
    <xdr:from>
      <xdr:col>12</xdr:col>
      <xdr:colOff>96802</xdr:colOff>
      <xdr:row>1</xdr:row>
      <xdr:rowOff>145722</xdr:rowOff>
    </xdr:from>
    <xdr:to>
      <xdr:col>13</xdr:col>
      <xdr:colOff>595738</xdr:colOff>
      <xdr:row>3</xdr:row>
      <xdr:rowOff>237754</xdr:rowOff>
    </xdr:to>
    <xdr:pic>
      <xdr:nvPicPr>
        <xdr:cNvPr id="20" name="Grafik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
        <a:stretch>
          <a:fillRect/>
        </a:stretch>
      </xdr:blipFill>
      <xdr:spPr bwMode="gray">
        <a:xfrm>
          <a:off x="4830727" y="307647"/>
          <a:ext cx="1213310" cy="577807"/>
        </a:xfrm>
        <a:prstGeom prst="rect">
          <a:avLst/>
        </a:prstGeom>
      </xdr:spPr>
    </xdr:pic>
    <xdr:clientData/>
  </xdr:twoCellAnchor>
  <xdr:twoCellAnchor editAs="absolute">
    <xdr:from>
      <xdr:col>16</xdr:col>
      <xdr:colOff>186836</xdr:colOff>
      <xdr:row>0</xdr:row>
      <xdr:rowOff>142875</xdr:rowOff>
    </xdr:from>
    <xdr:to>
      <xdr:col>17</xdr:col>
      <xdr:colOff>745349</xdr:colOff>
      <xdr:row>2</xdr:row>
      <xdr:rowOff>220350</xdr:rowOff>
    </xdr:to>
    <xdr:sp macro="" textlink="">
      <xdr:nvSpPr>
        <xdr:cNvPr id="25" name="Text Box 10">
          <a:hlinkClick xmlns:r="http://schemas.openxmlformats.org/officeDocument/2006/relationships" r:id="rId2"/>
          <a:extLst>
            <a:ext uri="{FF2B5EF4-FFF2-40B4-BE49-F238E27FC236}">
              <a16:creationId xmlns:a16="http://schemas.microsoft.com/office/drawing/2014/main" id="{00000000-0008-0000-0000-000019000000}"/>
            </a:ext>
          </a:extLst>
        </xdr:cNvPr>
        <xdr:cNvSpPr txBox="1">
          <a:spLocks noChangeAspect="1" noChangeArrowheads="1"/>
        </xdr:cNvSpPr>
      </xdr:nvSpPr>
      <xdr:spPr bwMode="auto">
        <a:xfrm>
          <a:off x="6858000" y="142875"/>
          <a:ext cx="2286000" cy="401325"/>
        </a:xfrm>
        <a:prstGeom prst="rect">
          <a:avLst/>
        </a:prstGeom>
        <a:solidFill>
          <a:srgbClr val="DDDDDD"/>
        </a:solidFill>
        <a:ln w="9525">
          <a:solidFill>
            <a:srgbClr val="000000"/>
          </a:solidFill>
          <a:miter lim="800000"/>
          <a:headEnd/>
          <a:tailEnd/>
        </a:ln>
      </xdr:spPr>
      <xdr:txBody>
        <a:bodyPr vertOverflow="clip" wrap="square" lIns="36576" tIns="32004" rIns="36576" bIns="32004" anchor="ctr" upright="1"/>
        <a:lstStyle/>
        <a:p>
          <a:pPr algn="ctr" rtl="0">
            <a:defRPr sz="1000"/>
          </a:pPr>
          <a:r>
            <a:rPr lang="de-CH" sz="1600" b="0" i="0" u="none" strike="noStrike" baseline="0">
              <a:solidFill>
                <a:srgbClr val="000000"/>
              </a:solidFill>
              <a:latin typeface="Arial"/>
              <a:cs typeface="Arial"/>
            </a:rPr>
            <a:t>Übersicht Achslasten</a:t>
          </a:r>
        </a:p>
      </xdr:txBody>
    </xdr:sp>
    <xdr:clientData/>
  </xdr:twoCellAnchor>
  <xdr:twoCellAnchor editAs="oneCell">
    <xdr:from>
      <xdr:col>1</xdr:col>
      <xdr:colOff>371475</xdr:colOff>
      <xdr:row>15</xdr:row>
      <xdr:rowOff>47625</xdr:rowOff>
    </xdr:from>
    <xdr:to>
      <xdr:col>2</xdr:col>
      <xdr:colOff>58361</xdr:colOff>
      <xdr:row>16</xdr:row>
      <xdr:rowOff>14098</xdr:rowOff>
    </xdr:to>
    <xdr:pic>
      <xdr:nvPicPr>
        <xdr:cNvPr id="27" name="Grafik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8650" y="2781300"/>
          <a:ext cx="467936" cy="242698"/>
        </a:xfrm>
        <a:prstGeom prst="rect">
          <a:avLst/>
        </a:prstGeom>
      </xdr:spPr>
    </xdr:pic>
    <xdr:clientData/>
  </xdr:twoCellAnchor>
  <xdr:twoCellAnchor editAs="oneCell">
    <xdr:from>
      <xdr:col>2</xdr:col>
      <xdr:colOff>85725</xdr:colOff>
      <xdr:row>10</xdr:row>
      <xdr:rowOff>87184</xdr:rowOff>
    </xdr:from>
    <xdr:to>
      <xdr:col>14</xdr:col>
      <xdr:colOff>14929</xdr:colOff>
      <xdr:row>21</xdr:row>
      <xdr:rowOff>198563</xdr:rowOff>
    </xdr:to>
    <xdr:pic>
      <xdr:nvPicPr>
        <xdr:cNvPr id="29" name="Grafik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979104" y="1847667"/>
          <a:ext cx="5059566" cy="22791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6</xdr:col>
      <xdr:colOff>0</xdr:colOff>
      <xdr:row>1</xdr:row>
      <xdr:rowOff>0</xdr:rowOff>
    </xdr:from>
    <xdr:ext cx="2372483" cy="396000"/>
    <xdr:sp macro="" textlink="">
      <xdr:nvSpPr>
        <xdr:cNvPr id="2" name="Text Box 4">
          <a:hlinkClick xmlns:r="http://schemas.openxmlformats.org/officeDocument/2006/relationships" r:id="rId1"/>
          <a:extLst>
            <a:ext uri="{FF2B5EF4-FFF2-40B4-BE49-F238E27FC236}">
              <a16:creationId xmlns:a16="http://schemas.microsoft.com/office/drawing/2014/main" id="{00000000-0008-0000-0900-000002000000}"/>
            </a:ext>
          </a:extLst>
        </xdr:cNvPr>
        <xdr:cNvSpPr txBox="1">
          <a:spLocks noChangeAspect="1" noChangeArrowheads="1"/>
        </xdr:cNvSpPr>
      </xdr:nvSpPr>
      <xdr:spPr bwMode="auto">
        <a:xfrm>
          <a:off x="4572000" y="190500"/>
          <a:ext cx="2372483" cy="396000"/>
        </a:xfrm>
        <a:prstGeom prst="rect">
          <a:avLst/>
        </a:prstGeom>
        <a:solidFill>
          <a:srgbClr val="DDDDDD"/>
        </a:solidFill>
        <a:ln w="9525">
          <a:solidFill>
            <a:srgbClr val="000000"/>
          </a:solidFill>
          <a:miter lim="800000"/>
          <a:headEnd/>
          <a:tailEnd/>
        </a:ln>
      </xdr:spPr>
      <xdr:txBody>
        <a:bodyPr vertOverflow="clip" wrap="square" lIns="27432" tIns="22860" rIns="27432" bIns="22860" anchor="ctr" upright="1"/>
        <a:lstStyle/>
        <a:p>
          <a:pPr marL="0" indent="0" algn="ctr" rtl="0">
            <a:defRPr sz="1000"/>
          </a:pPr>
          <a:r>
            <a:rPr lang="de-CH"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Zurück zur Übersicht</a:t>
          </a:r>
        </a:p>
      </xdr:txBody>
    </xdr:sp>
    <xdr:clientData/>
  </xdr:oneCellAnchor>
  <xdr:twoCellAnchor editAs="oneCell">
    <xdr:from>
      <xdr:col>6</xdr:col>
      <xdr:colOff>30817</xdr:colOff>
      <xdr:row>4</xdr:row>
      <xdr:rowOff>13450</xdr:rowOff>
    </xdr:from>
    <xdr:to>
      <xdr:col>16</xdr:col>
      <xdr:colOff>306482</xdr:colOff>
      <xdr:row>19</xdr:row>
      <xdr:rowOff>85614</xdr:rowOff>
    </xdr:to>
    <xdr:pic>
      <xdr:nvPicPr>
        <xdr:cNvPr id="5" name="Grafik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31792" y="946900"/>
          <a:ext cx="7771840" cy="35583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474005</xdr:colOff>
      <xdr:row>4</xdr:row>
      <xdr:rowOff>200025</xdr:rowOff>
    </xdr:from>
    <xdr:to>
      <xdr:col>9</xdr:col>
      <xdr:colOff>209457</xdr:colOff>
      <xdr:row>4</xdr:row>
      <xdr:rowOff>1820025</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74005" y="1000125"/>
          <a:ext cx="6241027" cy="1620000"/>
        </a:xfrm>
        <a:prstGeom prst="rect">
          <a:avLst/>
        </a:prstGeom>
      </xdr:spPr>
    </xdr:pic>
    <xdr:clientData/>
  </xdr:twoCellAnchor>
  <xdr:absoluteAnchor>
    <xdr:pos x="9829800" y="123825"/>
    <xdr:ext cx="1134746" cy="544977"/>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bwMode="gray">
        <a:xfrm>
          <a:off x="9829800" y="123825"/>
          <a:ext cx="1134746" cy="544977"/>
        </a:xfrm>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twoCellAnchor editAs="absolute">
    <xdr:from>
      <xdr:col>8</xdr:col>
      <xdr:colOff>338697</xdr:colOff>
      <xdr:row>1</xdr:row>
      <xdr:rowOff>35378</xdr:rowOff>
    </xdr:from>
    <xdr:to>
      <xdr:col>11</xdr:col>
      <xdr:colOff>428697</xdr:colOff>
      <xdr:row>1</xdr:row>
      <xdr:rowOff>431378</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a:spLocks noChangeAspect="1" noChangeArrowheads="1"/>
        </xdr:cNvSpPr>
      </xdr:nvSpPr>
      <xdr:spPr bwMode="auto">
        <a:xfrm>
          <a:off x="6082272" y="197303"/>
          <a:ext cx="2376000" cy="396000"/>
        </a:xfrm>
        <a:prstGeom prst="rect">
          <a:avLst/>
        </a:prstGeom>
        <a:solidFill>
          <a:srgbClr val="DDDDDD"/>
        </a:solidFill>
        <a:ln w="9525">
          <a:solidFill>
            <a:srgbClr val="000000"/>
          </a:solidFill>
          <a:miter lim="800000"/>
          <a:headEnd/>
          <a:tailEnd/>
        </a:ln>
      </xdr:spPr>
      <xdr:txBody>
        <a:bodyPr vertOverflow="clip" wrap="square" lIns="36576" tIns="27432" rIns="36576" bIns="27432" anchor="ctr" upright="1"/>
        <a:lstStyle/>
        <a:p>
          <a:pPr algn="ctr" rtl="0">
            <a:defRPr sz="1000"/>
          </a:pPr>
          <a:r>
            <a:rPr lang="de-CH"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Übersicht Achslasten</a:t>
          </a:r>
        </a:p>
      </xdr:txBody>
    </xdr:sp>
    <xdr:clientData/>
  </xdr:twoCellAnchor>
  <xdr:oneCellAnchor>
    <xdr:from>
      <xdr:col>6</xdr:col>
      <xdr:colOff>24842</xdr:colOff>
      <xdr:row>0</xdr:row>
      <xdr:rowOff>138439</xdr:rowOff>
    </xdr:from>
    <xdr:ext cx="1120987" cy="538369"/>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bwMode="gray">
        <a:xfrm>
          <a:off x="3851171" y="138439"/>
          <a:ext cx="1120987" cy="538369"/>
        </a:xfrm>
        <a:prstGeom prst="rect">
          <a:avLst/>
        </a:prstGeom>
      </xdr:spPr>
    </xdr:pic>
    <xdr:clientData/>
  </xdr:oneCellAnchor>
  <xdr:twoCellAnchor>
    <xdr:from>
      <xdr:col>10</xdr:col>
      <xdr:colOff>608357</xdr:colOff>
      <xdr:row>2</xdr:row>
      <xdr:rowOff>80069</xdr:rowOff>
    </xdr:from>
    <xdr:to>
      <xdr:col>10</xdr:col>
      <xdr:colOff>646457</xdr:colOff>
      <xdr:row>3</xdr:row>
      <xdr:rowOff>76943</xdr:rowOff>
    </xdr:to>
    <xdr:sp macro="" textlink="">
      <xdr:nvSpPr>
        <xdr:cNvPr id="15376" name="Rectangle 16">
          <a:extLst>
            <a:ext uri="{FF2B5EF4-FFF2-40B4-BE49-F238E27FC236}">
              <a16:creationId xmlns:a16="http://schemas.microsoft.com/office/drawing/2014/main" id="{00000000-0008-0000-0200-0000103C0000}"/>
            </a:ext>
          </a:extLst>
        </xdr:cNvPr>
        <xdr:cNvSpPr>
          <a:spLocks noChangeArrowheads="1"/>
        </xdr:cNvSpPr>
      </xdr:nvSpPr>
      <xdr:spPr bwMode="auto">
        <a:xfrm>
          <a:off x="7913618" y="2076178"/>
          <a:ext cx="38100" cy="16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CH" sz="1100" b="0" i="0" u="none" strike="noStrike" baseline="0">
              <a:solidFill>
                <a:srgbClr val="000000"/>
              </a:solidFill>
              <a:latin typeface="Arial"/>
              <a:cs typeface="Arial"/>
            </a:rPr>
            <a:t> </a:t>
          </a:r>
        </a:p>
      </xdr:txBody>
    </xdr:sp>
    <xdr:clientData/>
  </xdr:twoCellAnchor>
  <xdr:twoCellAnchor>
    <xdr:from>
      <xdr:col>9</xdr:col>
      <xdr:colOff>465482</xdr:colOff>
      <xdr:row>3</xdr:row>
      <xdr:rowOff>76943</xdr:rowOff>
    </xdr:from>
    <xdr:to>
      <xdr:col>9</xdr:col>
      <xdr:colOff>503582</xdr:colOff>
      <xdr:row>4</xdr:row>
      <xdr:rowOff>73817</xdr:rowOff>
    </xdr:to>
    <xdr:sp macro="" textlink="">
      <xdr:nvSpPr>
        <xdr:cNvPr id="15377" name="Rectangle 17">
          <a:extLst>
            <a:ext uri="{FF2B5EF4-FFF2-40B4-BE49-F238E27FC236}">
              <a16:creationId xmlns:a16="http://schemas.microsoft.com/office/drawing/2014/main" id="{00000000-0008-0000-0200-0000113C0000}"/>
            </a:ext>
          </a:extLst>
        </xdr:cNvPr>
        <xdr:cNvSpPr>
          <a:spLocks noChangeArrowheads="1"/>
        </xdr:cNvSpPr>
      </xdr:nvSpPr>
      <xdr:spPr bwMode="auto">
        <a:xfrm>
          <a:off x="7008743" y="2238704"/>
          <a:ext cx="38100" cy="16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CH" sz="1100" b="0" i="0" u="none" strike="noStrike" baseline="0">
              <a:solidFill>
                <a:srgbClr val="000000"/>
              </a:solidFill>
              <a:latin typeface="Arial"/>
              <a:cs typeface="Arial"/>
            </a:rPr>
            <a:t> </a:t>
          </a:r>
        </a:p>
      </xdr:txBody>
    </xdr:sp>
    <xdr:clientData/>
  </xdr:twoCellAnchor>
  <xdr:twoCellAnchor>
    <xdr:from>
      <xdr:col>10</xdr:col>
      <xdr:colOff>427382</xdr:colOff>
      <xdr:row>4</xdr:row>
      <xdr:rowOff>73817</xdr:rowOff>
    </xdr:from>
    <xdr:to>
      <xdr:col>10</xdr:col>
      <xdr:colOff>465482</xdr:colOff>
      <xdr:row>5</xdr:row>
      <xdr:rowOff>0</xdr:rowOff>
    </xdr:to>
    <xdr:sp macro="" textlink="">
      <xdr:nvSpPr>
        <xdr:cNvPr id="15379" name="Rectangle 19">
          <a:extLst>
            <a:ext uri="{FF2B5EF4-FFF2-40B4-BE49-F238E27FC236}">
              <a16:creationId xmlns:a16="http://schemas.microsoft.com/office/drawing/2014/main" id="{00000000-0008-0000-0200-0000133C0000}"/>
            </a:ext>
          </a:extLst>
        </xdr:cNvPr>
        <xdr:cNvSpPr>
          <a:spLocks noChangeArrowheads="1"/>
        </xdr:cNvSpPr>
      </xdr:nvSpPr>
      <xdr:spPr bwMode="auto">
        <a:xfrm>
          <a:off x="7732643" y="2401230"/>
          <a:ext cx="38100" cy="16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CH" sz="1100" b="1" i="0" u="none" strike="noStrike" baseline="0">
              <a:solidFill>
                <a:srgbClr val="000000"/>
              </a:solidFill>
              <a:latin typeface="Arial"/>
              <a:cs typeface="Arial"/>
            </a:rPr>
            <a:t> </a:t>
          </a:r>
        </a:p>
      </xdr:txBody>
    </xdr:sp>
    <xdr:clientData/>
  </xdr:twoCellAnchor>
  <xdr:twoCellAnchor>
    <xdr:from>
      <xdr:col>10</xdr:col>
      <xdr:colOff>160682</xdr:colOff>
      <xdr:row>13</xdr:row>
      <xdr:rowOff>0</xdr:rowOff>
    </xdr:from>
    <xdr:to>
      <xdr:col>10</xdr:col>
      <xdr:colOff>198782</xdr:colOff>
      <xdr:row>13</xdr:row>
      <xdr:rowOff>120495</xdr:rowOff>
    </xdr:to>
    <xdr:sp macro="" textlink="">
      <xdr:nvSpPr>
        <xdr:cNvPr id="15405" name="Rectangle 45">
          <a:extLst>
            <a:ext uri="{FF2B5EF4-FFF2-40B4-BE49-F238E27FC236}">
              <a16:creationId xmlns:a16="http://schemas.microsoft.com/office/drawing/2014/main" id="{00000000-0008-0000-0200-00002D3C0000}"/>
            </a:ext>
          </a:extLst>
        </xdr:cNvPr>
        <xdr:cNvSpPr>
          <a:spLocks noChangeArrowheads="1"/>
        </xdr:cNvSpPr>
      </xdr:nvSpPr>
      <xdr:spPr bwMode="auto">
        <a:xfrm>
          <a:off x="7465943" y="7917556"/>
          <a:ext cx="38100" cy="16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CH" sz="1100" b="0" i="0" u="none" strike="noStrike" baseline="0">
              <a:solidFill>
                <a:srgbClr val="000000"/>
              </a:solidFill>
              <a:latin typeface="Arial"/>
              <a:cs typeface="Arial"/>
            </a:rPr>
            <a:t> </a:t>
          </a:r>
        </a:p>
      </xdr:txBody>
    </xdr:sp>
    <xdr:clientData/>
  </xdr:twoCellAnchor>
  <xdr:twoCellAnchor>
    <xdr:from>
      <xdr:col>12</xdr:col>
      <xdr:colOff>427382</xdr:colOff>
      <xdr:row>13</xdr:row>
      <xdr:rowOff>120495</xdr:rowOff>
    </xdr:from>
    <xdr:to>
      <xdr:col>12</xdr:col>
      <xdr:colOff>465482</xdr:colOff>
      <xdr:row>14</xdr:row>
      <xdr:rowOff>117369</xdr:rowOff>
    </xdr:to>
    <xdr:sp macro="" textlink="">
      <xdr:nvSpPr>
        <xdr:cNvPr id="15409" name="Rectangle 49">
          <a:extLst>
            <a:ext uri="{FF2B5EF4-FFF2-40B4-BE49-F238E27FC236}">
              <a16:creationId xmlns:a16="http://schemas.microsoft.com/office/drawing/2014/main" id="{00000000-0008-0000-0200-0000313C0000}"/>
            </a:ext>
          </a:extLst>
        </xdr:cNvPr>
        <xdr:cNvSpPr>
          <a:spLocks noChangeArrowheads="1"/>
        </xdr:cNvSpPr>
      </xdr:nvSpPr>
      <xdr:spPr bwMode="auto">
        <a:xfrm>
          <a:off x="9256643" y="8080082"/>
          <a:ext cx="38100" cy="16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CH" sz="1100" b="0" i="0" u="none" strike="noStrike" baseline="0">
              <a:solidFill>
                <a:srgbClr val="000000"/>
              </a:solidFill>
              <a:latin typeface="Arial"/>
              <a:cs typeface="Arial"/>
            </a:rPr>
            <a:t> </a:t>
          </a:r>
        </a:p>
      </xdr:txBody>
    </xdr:sp>
    <xdr:clientData/>
  </xdr:twoCellAnchor>
  <xdr:twoCellAnchor>
    <xdr:from>
      <xdr:col>12</xdr:col>
      <xdr:colOff>617882</xdr:colOff>
      <xdr:row>17</xdr:row>
      <xdr:rowOff>107991</xdr:rowOff>
    </xdr:from>
    <xdr:to>
      <xdr:col>12</xdr:col>
      <xdr:colOff>655982</xdr:colOff>
      <xdr:row>18</xdr:row>
      <xdr:rowOff>104865</xdr:rowOff>
    </xdr:to>
    <xdr:sp macro="" textlink="">
      <xdr:nvSpPr>
        <xdr:cNvPr id="15415" name="Rectangle 55">
          <a:extLst>
            <a:ext uri="{FF2B5EF4-FFF2-40B4-BE49-F238E27FC236}">
              <a16:creationId xmlns:a16="http://schemas.microsoft.com/office/drawing/2014/main" id="{00000000-0008-0000-0200-0000373C0000}"/>
            </a:ext>
          </a:extLst>
        </xdr:cNvPr>
        <xdr:cNvSpPr>
          <a:spLocks noChangeArrowheads="1"/>
        </xdr:cNvSpPr>
      </xdr:nvSpPr>
      <xdr:spPr bwMode="auto">
        <a:xfrm>
          <a:off x="9447143" y="8730187"/>
          <a:ext cx="38100" cy="16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CH" sz="1100" b="0" i="0" u="none" strike="noStrike" baseline="0">
              <a:solidFill>
                <a:srgbClr val="000000"/>
              </a:solidFill>
              <a:latin typeface="Arial"/>
              <a:cs typeface="Arial"/>
            </a:rPr>
            <a:t> </a:t>
          </a:r>
        </a:p>
      </xdr:txBody>
    </xdr:sp>
    <xdr:clientData/>
  </xdr:twoCellAnchor>
  <xdr:twoCellAnchor>
    <xdr:from>
      <xdr:col>12</xdr:col>
      <xdr:colOff>751232</xdr:colOff>
      <xdr:row>20</xdr:row>
      <xdr:rowOff>89052</xdr:rowOff>
    </xdr:from>
    <xdr:to>
      <xdr:col>13</xdr:col>
      <xdr:colOff>27332</xdr:colOff>
      <xdr:row>21</xdr:row>
      <xdr:rowOff>85926</xdr:rowOff>
    </xdr:to>
    <xdr:sp macro="" textlink="">
      <xdr:nvSpPr>
        <xdr:cNvPr id="15420" name="Rectangle 60">
          <a:extLst>
            <a:ext uri="{FF2B5EF4-FFF2-40B4-BE49-F238E27FC236}">
              <a16:creationId xmlns:a16="http://schemas.microsoft.com/office/drawing/2014/main" id="{00000000-0008-0000-0200-00003C3C0000}"/>
            </a:ext>
          </a:extLst>
        </xdr:cNvPr>
        <xdr:cNvSpPr>
          <a:spLocks noChangeArrowheads="1"/>
        </xdr:cNvSpPr>
      </xdr:nvSpPr>
      <xdr:spPr bwMode="auto">
        <a:xfrm>
          <a:off x="9580493" y="9208204"/>
          <a:ext cx="38100" cy="162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de-CH" sz="1100" b="0" i="0" u="none" strike="noStrike" baseline="0">
              <a:solidFill>
                <a:srgbClr val="000000"/>
              </a:solidFill>
              <a:latin typeface="Arial"/>
              <a:cs typeface="Arial"/>
            </a:rPr>
            <a:t> </a:t>
          </a:r>
        </a:p>
      </xdr:txBody>
    </xdr:sp>
    <xdr:clientData/>
  </xdr:twoCellAnchor>
  <xdr:twoCellAnchor editAs="oneCell">
    <xdr:from>
      <xdr:col>5</xdr:col>
      <xdr:colOff>409576</xdr:colOff>
      <xdr:row>5</xdr:row>
      <xdr:rowOff>0</xdr:rowOff>
    </xdr:from>
    <xdr:to>
      <xdr:col>6</xdr:col>
      <xdr:colOff>333376</xdr:colOff>
      <xdr:row>8</xdr:row>
      <xdr:rowOff>104775</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3867151" y="1285875"/>
          <a:ext cx="685800" cy="590550"/>
        </a:xfrm>
        <a:prstGeom prst="rect">
          <a:avLst/>
        </a:prstGeom>
      </xdr:spPr>
    </xdr:pic>
    <xdr:clientData/>
  </xdr:twoCellAnchor>
  <xdr:twoCellAnchor editAs="oneCell">
    <xdr:from>
      <xdr:col>9</xdr:col>
      <xdr:colOff>547933</xdr:colOff>
      <xdr:row>5</xdr:row>
      <xdr:rowOff>6820</xdr:rowOff>
    </xdr:from>
    <xdr:to>
      <xdr:col>20</xdr:col>
      <xdr:colOff>524427</xdr:colOff>
      <xdr:row>27</xdr:row>
      <xdr:rowOff>127650</xdr:rowOff>
    </xdr:to>
    <xdr:pic>
      <xdr:nvPicPr>
        <xdr:cNvPr id="7" name="Grafik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7049781" y="1307190"/>
          <a:ext cx="8358494" cy="37651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166686</xdr:colOff>
      <xdr:row>7</xdr:row>
      <xdr:rowOff>114864</xdr:rowOff>
    </xdr:from>
    <xdr:to>
      <xdr:col>4</xdr:col>
      <xdr:colOff>572412</xdr:colOff>
      <xdr:row>15</xdr:row>
      <xdr:rowOff>79464</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222" t="-5292" r="2270" b="5292"/>
        <a:stretch/>
      </xdr:blipFill>
      <xdr:spPr bwMode="auto">
        <a:xfrm>
          <a:off x="452436" y="1486464"/>
          <a:ext cx="2663151" cy="1260000"/>
        </a:xfrm>
        <a:prstGeom prst="rect">
          <a:avLst/>
        </a:prstGeom>
        <a:solidFill>
          <a:srgbClr val="FFFFFF"/>
        </a:solidFill>
        <a:ln w="9525">
          <a:noFill/>
          <a:miter lim="800000"/>
          <a:headEnd/>
          <a:tailEnd/>
        </a:ln>
      </xdr:spPr>
    </xdr:pic>
    <xdr:clientData/>
  </xdr:twoCellAnchor>
  <xdr:twoCellAnchor>
    <xdr:from>
      <xdr:col>6</xdr:col>
      <xdr:colOff>82921</xdr:colOff>
      <xdr:row>7</xdr:row>
      <xdr:rowOff>147920</xdr:rowOff>
    </xdr:from>
    <xdr:to>
      <xdr:col>9</xdr:col>
      <xdr:colOff>488647</xdr:colOff>
      <xdr:row>15</xdr:row>
      <xdr:rowOff>112520</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32" t="-6879" r="8224" b="6879"/>
        <a:stretch/>
      </xdr:blipFill>
      <xdr:spPr bwMode="auto">
        <a:xfrm>
          <a:off x="4140571" y="1519520"/>
          <a:ext cx="2663151" cy="1260000"/>
        </a:xfrm>
        <a:prstGeom prst="rect">
          <a:avLst/>
        </a:prstGeom>
        <a:solidFill>
          <a:srgbClr val="FFFFFF"/>
        </a:solidFill>
        <a:ln w="9525">
          <a:noFill/>
          <a:miter lim="800000"/>
          <a:headEnd/>
          <a:tailEnd/>
        </a:ln>
      </xdr:spPr>
    </xdr:pic>
    <xdr:clientData/>
  </xdr:twoCellAnchor>
  <xdr:twoCellAnchor>
    <xdr:from>
      <xdr:col>1</xdr:col>
      <xdr:colOff>190498</xdr:colOff>
      <xdr:row>19</xdr:row>
      <xdr:rowOff>117246</xdr:rowOff>
    </xdr:from>
    <xdr:to>
      <xdr:col>4</xdr:col>
      <xdr:colOff>596224</xdr:colOff>
      <xdr:row>27</xdr:row>
      <xdr:rowOff>81846</xdr:rowOff>
    </xdr:to>
    <xdr:pic>
      <xdr:nvPicPr>
        <xdr:cNvPr id="4" name="Picture 3">
          <a:hlinkClick xmlns:r="http://schemas.openxmlformats.org/officeDocument/2006/relationships" r:id="rId5"/>
          <a:extLst>
            <a:ext uri="{FF2B5EF4-FFF2-40B4-BE49-F238E27FC236}">
              <a16:creationId xmlns:a16="http://schemas.microsoft.com/office/drawing/2014/main" id="{00000000-0008-0000-0300-000004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60" t="-5821" r="2031" b="5821"/>
        <a:stretch/>
      </xdr:blipFill>
      <xdr:spPr bwMode="auto">
        <a:xfrm>
          <a:off x="476248" y="3755796"/>
          <a:ext cx="2663151" cy="1260000"/>
        </a:xfrm>
        <a:prstGeom prst="rect">
          <a:avLst/>
        </a:prstGeom>
        <a:solidFill>
          <a:srgbClr val="FFFFFF"/>
        </a:solidFill>
        <a:ln w="9525">
          <a:noFill/>
          <a:miter lim="800000"/>
          <a:headEnd/>
          <a:tailEnd/>
        </a:ln>
      </xdr:spPr>
    </xdr:pic>
    <xdr:clientData/>
  </xdr:twoCellAnchor>
  <xdr:twoCellAnchor>
    <xdr:from>
      <xdr:col>6</xdr:col>
      <xdr:colOff>84603</xdr:colOff>
      <xdr:row>19</xdr:row>
      <xdr:rowOff>143438</xdr:rowOff>
    </xdr:from>
    <xdr:to>
      <xdr:col>9</xdr:col>
      <xdr:colOff>490329</xdr:colOff>
      <xdr:row>27</xdr:row>
      <xdr:rowOff>108038</xdr:rowOff>
    </xdr:to>
    <xdr:pic>
      <xdr:nvPicPr>
        <xdr:cNvPr id="5" name="Picture 4">
          <a:hlinkClick xmlns:r="http://schemas.openxmlformats.org/officeDocument/2006/relationships" r:id="rId7"/>
          <a:extLst>
            <a:ext uri="{FF2B5EF4-FFF2-40B4-BE49-F238E27FC236}">
              <a16:creationId xmlns:a16="http://schemas.microsoft.com/office/drawing/2014/main" id="{00000000-0008-0000-0300-000005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255" t="-5292" r="7747" b="5292"/>
        <a:stretch/>
      </xdr:blipFill>
      <xdr:spPr bwMode="auto">
        <a:xfrm>
          <a:off x="4142253" y="3781988"/>
          <a:ext cx="2663151" cy="1260000"/>
        </a:xfrm>
        <a:prstGeom prst="rect">
          <a:avLst/>
        </a:prstGeom>
        <a:solidFill>
          <a:srgbClr val="FFFFFF"/>
        </a:solidFill>
        <a:ln w="9525">
          <a:noFill/>
          <a:miter lim="800000"/>
          <a:headEnd/>
          <a:tailEnd/>
        </a:ln>
      </xdr:spPr>
    </xdr:pic>
    <xdr:clientData/>
  </xdr:twoCellAnchor>
  <xdr:twoCellAnchor>
    <xdr:from>
      <xdr:col>11</xdr:col>
      <xdr:colOff>163046</xdr:colOff>
      <xdr:row>7</xdr:row>
      <xdr:rowOff>128871</xdr:rowOff>
    </xdr:from>
    <xdr:to>
      <xdr:col>14</xdr:col>
      <xdr:colOff>568772</xdr:colOff>
      <xdr:row>15</xdr:row>
      <xdr:rowOff>93471</xdr:rowOff>
    </xdr:to>
    <xdr:pic>
      <xdr:nvPicPr>
        <xdr:cNvPr id="6" name="Picture 5">
          <a:hlinkClick xmlns:r="http://schemas.openxmlformats.org/officeDocument/2006/relationships" r:id="rId9"/>
          <a:extLst>
            <a:ext uri="{FF2B5EF4-FFF2-40B4-BE49-F238E27FC236}">
              <a16:creationId xmlns:a16="http://schemas.microsoft.com/office/drawing/2014/main" id="{00000000-0008-0000-0300-000006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779" t="-4763" r="7271" b="4763"/>
        <a:stretch/>
      </xdr:blipFill>
      <xdr:spPr bwMode="auto">
        <a:xfrm>
          <a:off x="448796" y="6034371"/>
          <a:ext cx="2663151" cy="1260000"/>
        </a:xfrm>
        <a:prstGeom prst="rect">
          <a:avLst/>
        </a:prstGeom>
        <a:solidFill>
          <a:srgbClr val="FFFFFF"/>
        </a:solidFill>
        <a:ln w="9525">
          <a:noFill/>
          <a:miter lim="800000"/>
          <a:headEnd/>
          <a:tailEnd/>
        </a:ln>
      </xdr:spPr>
    </xdr:pic>
    <xdr:clientData/>
  </xdr:twoCellAnchor>
  <xdr:twoCellAnchor editAs="oneCell">
    <xdr:from>
      <xdr:col>9</xdr:col>
      <xdr:colOff>9525</xdr:colOff>
      <xdr:row>1</xdr:row>
      <xdr:rowOff>9525</xdr:rowOff>
    </xdr:from>
    <xdr:to>
      <xdr:col>12</xdr:col>
      <xdr:colOff>491731</xdr:colOff>
      <xdr:row>2</xdr:row>
      <xdr:rowOff>114172</xdr:rowOff>
    </xdr:to>
    <xdr:sp macro="" textlink="">
      <xdr:nvSpPr>
        <xdr:cNvPr id="18" name="Text Box 4">
          <a:hlinkClick xmlns:r="http://schemas.openxmlformats.org/officeDocument/2006/relationships" r:id="rId11"/>
          <a:extLst>
            <a:ext uri="{FF2B5EF4-FFF2-40B4-BE49-F238E27FC236}">
              <a16:creationId xmlns:a16="http://schemas.microsoft.com/office/drawing/2014/main" id="{00000000-0008-0000-0300-000012000000}"/>
            </a:ext>
          </a:extLst>
        </xdr:cNvPr>
        <xdr:cNvSpPr txBox="1">
          <a:spLocks noChangeAspect="1" noChangeArrowheads="1"/>
        </xdr:cNvSpPr>
      </xdr:nvSpPr>
      <xdr:spPr bwMode="auto">
        <a:xfrm>
          <a:off x="6324600" y="171450"/>
          <a:ext cx="2377681" cy="390397"/>
        </a:xfrm>
        <a:prstGeom prst="rect">
          <a:avLst/>
        </a:prstGeom>
        <a:solidFill>
          <a:srgbClr val="DDDDDD"/>
        </a:solidFill>
        <a:ln w="9525">
          <a:solidFill>
            <a:srgbClr val="000000"/>
          </a:solidFill>
          <a:miter lim="800000"/>
          <a:headEnd/>
          <a:tailEnd/>
        </a:ln>
      </xdr:spPr>
      <xdr:txBody>
        <a:bodyPr vertOverflow="clip" wrap="square" lIns="27432" tIns="22860" rIns="27432" bIns="22860" anchor="ctr" upright="1"/>
        <a:lstStyle/>
        <a:p>
          <a:pPr algn="ctr" rtl="0">
            <a:defRPr sz="1000"/>
          </a:pPr>
          <a:r>
            <a:rPr lang="de-CH"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Anleitung</a:t>
          </a:r>
        </a:p>
      </xdr:txBody>
    </xdr:sp>
    <xdr:clientData/>
  </xdr:twoCellAnchor>
  <xdr:twoCellAnchor>
    <xdr:from>
      <xdr:col>11</xdr:col>
      <xdr:colOff>67796</xdr:colOff>
      <xdr:row>19</xdr:row>
      <xdr:rowOff>62196</xdr:rowOff>
    </xdr:from>
    <xdr:to>
      <xdr:col>14</xdr:col>
      <xdr:colOff>733796</xdr:colOff>
      <xdr:row>27</xdr:row>
      <xdr:rowOff>148633</xdr:rowOff>
    </xdr:to>
    <xdr:pic>
      <xdr:nvPicPr>
        <xdr:cNvPr id="7" name="Picture 5">
          <a:hlinkClick xmlns:r="http://schemas.openxmlformats.org/officeDocument/2006/relationships" r:id="rId12"/>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1911" r="1911"/>
        <a:stretch/>
      </xdr:blipFill>
      <xdr:spPr bwMode="auto">
        <a:xfrm>
          <a:off x="7135346" y="3376896"/>
          <a:ext cx="2952000" cy="1381837"/>
        </a:xfrm>
        <a:prstGeom prst="rect">
          <a:avLst/>
        </a:prstGeom>
        <a:solidFill>
          <a:srgbClr val="FFFFFF"/>
        </a:solid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161925</xdr:colOff>
          <xdr:row>6</xdr:row>
          <xdr:rowOff>19050</xdr:rowOff>
        </xdr:from>
        <xdr:to>
          <xdr:col>2</xdr:col>
          <xdr:colOff>704850</xdr:colOff>
          <xdr:row>6</xdr:row>
          <xdr:rowOff>304800</xdr:rowOff>
        </xdr:to>
        <xdr:sp macro="" textlink="">
          <xdr:nvSpPr>
            <xdr:cNvPr id="10242" name="Spinner 2" hidden="1">
              <a:extLst>
                <a:ext uri="{63B3BB69-23CF-44E3-9099-C40C66FF867C}">
                  <a14:compatExt spid="_x0000_s10242"/>
                </a:ext>
                <a:ext uri="{FF2B5EF4-FFF2-40B4-BE49-F238E27FC236}">
                  <a16:creationId xmlns:a16="http://schemas.microsoft.com/office/drawing/2014/main" id="{00000000-0008-0000-0400-00000228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6</xdr:col>
      <xdr:colOff>0</xdr:colOff>
      <xdr:row>1</xdr:row>
      <xdr:rowOff>0</xdr:rowOff>
    </xdr:from>
    <xdr:to>
      <xdr:col>9</xdr:col>
      <xdr:colOff>501100</xdr:colOff>
      <xdr:row>2</xdr:row>
      <xdr:rowOff>15000</xdr:rowOff>
    </xdr:to>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0400-000004000000}"/>
            </a:ext>
          </a:extLst>
        </xdr:cNvPr>
        <xdr:cNvSpPr txBox="1">
          <a:spLocks noChangeAspect="1" noChangeArrowheads="1"/>
        </xdr:cNvSpPr>
      </xdr:nvSpPr>
      <xdr:spPr bwMode="auto">
        <a:xfrm>
          <a:off x="6200775" y="161925"/>
          <a:ext cx="2377525" cy="396000"/>
        </a:xfrm>
        <a:prstGeom prst="rect">
          <a:avLst/>
        </a:prstGeom>
        <a:solidFill>
          <a:srgbClr val="DDDDDD"/>
        </a:solidFill>
        <a:ln w="9525">
          <a:solidFill>
            <a:srgbClr val="000000"/>
          </a:solidFill>
          <a:miter lim="800000"/>
          <a:headEnd/>
          <a:tailEnd/>
        </a:ln>
      </xdr:spPr>
      <xdr:txBody>
        <a:bodyPr vertOverflow="clip" wrap="square" lIns="27432" tIns="22860" rIns="27432" bIns="22860" anchor="ctr" upright="1"/>
        <a:lstStyle/>
        <a:p>
          <a:pPr marL="0" indent="0" algn="ctr" rtl="0">
            <a:defRPr sz="1000"/>
          </a:pPr>
          <a:r>
            <a:rPr lang="de-CH"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Zurück zur Übersicht</a:t>
          </a:r>
        </a:p>
      </xdr:txBody>
    </xdr:sp>
    <xdr:clientData/>
  </xdr:twoCellAnchor>
  <xdr:twoCellAnchor editAs="oneCell">
    <xdr:from>
      <xdr:col>6</xdr:col>
      <xdr:colOff>0</xdr:colOff>
      <xdr:row>5</xdr:row>
      <xdr:rowOff>0</xdr:rowOff>
    </xdr:from>
    <xdr:to>
      <xdr:col>16</xdr:col>
      <xdr:colOff>276224</xdr:colOff>
      <xdr:row>21</xdr:row>
      <xdr:rowOff>81689</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0775" y="1076325"/>
          <a:ext cx="7772399" cy="35011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161925</xdr:colOff>
          <xdr:row>6</xdr:row>
          <xdr:rowOff>19050</xdr:rowOff>
        </xdr:from>
        <xdr:to>
          <xdr:col>2</xdr:col>
          <xdr:colOff>704850</xdr:colOff>
          <xdr:row>6</xdr:row>
          <xdr:rowOff>304800</xdr:rowOff>
        </xdr:to>
        <xdr:sp macro="" textlink="">
          <xdr:nvSpPr>
            <xdr:cNvPr id="11266" name="Spinner 2" hidden="1">
              <a:extLst>
                <a:ext uri="{63B3BB69-23CF-44E3-9099-C40C66FF867C}">
                  <a14:compatExt spid="_x0000_s11266"/>
                </a:ext>
                <a:ext uri="{FF2B5EF4-FFF2-40B4-BE49-F238E27FC236}">
                  <a16:creationId xmlns:a16="http://schemas.microsoft.com/office/drawing/2014/main" id="{00000000-0008-0000-0500-0000022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6</xdr:col>
      <xdr:colOff>0</xdr:colOff>
      <xdr:row>1</xdr:row>
      <xdr:rowOff>0</xdr:rowOff>
    </xdr:from>
    <xdr:to>
      <xdr:col>9</xdr:col>
      <xdr:colOff>501100</xdr:colOff>
      <xdr:row>2</xdr:row>
      <xdr:rowOff>15000</xdr:rowOff>
    </xdr:to>
    <xdr:sp macro="" textlink="">
      <xdr:nvSpPr>
        <xdr:cNvPr id="3" name="Text Box 4">
          <a:hlinkClick xmlns:r="http://schemas.openxmlformats.org/officeDocument/2006/relationships" r:id="rId1"/>
          <a:extLst>
            <a:ext uri="{FF2B5EF4-FFF2-40B4-BE49-F238E27FC236}">
              <a16:creationId xmlns:a16="http://schemas.microsoft.com/office/drawing/2014/main" id="{00000000-0008-0000-0500-000003000000}"/>
            </a:ext>
          </a:extLst>
        </xdr:cNvPr>
        <xdr:cNvSpPr txBox="1">
          <a:spLocks noChangeAspect="1" noChangeArrowheads="1"/>
        </xdr:cNvSpPr>
      </xdr:nvSpPr>
      <xdr:spPr bwMode="auto">
        <a:xfrm>
          <a:off x="6200775" y="161925"/>
          <a:ext cx="2377525" cy="396000"/>
        </a:xfrm>
        <a:prstGeom prst="rect">
          <a:avLst/>
        </a:prstGeom>
        <a:solidFill>
          <a:srgbClr val="DDDDDD"/>
        </a:solidFill>
        <a:ln w="9525">
          <a:solidFill>
            <a:srgbClr val="000000"/>
          </a:solidFill>
          <a:miter lim="800000"/>
          <a:headEnd/>
          <a:tailEnd/>
        </a:ln>
      </xdr:spPr>
      <xdr:txBody>
        <a:bodyPr vertOverflow="clip" wrap="square" lIns="27432" tIns="22860" rIns="27432" bIns="22860" anchor="ctr" upright="1"/>
        <a:lstStyle/>
        <a:p>
          <a:pPr marL="0" indent="0" algn="ctr" rtl="0">
            <a:defRPr sz="1000"/>
          </a:pPr>
          <a:r>
            <a:rPr lang="de-CH"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Zurück zur Übersicht</a:t>
          </a:r>
        </a:p>
      </xdr:txBody>
    </xdr:sp>
    <xdr:clientData/>
  </xdr:twoCellAnchor>
  <xdr:twoCellAnchor editAs="oneCell">
    <xdr:from>
      <xdr:col>6</xdr:col>
      <xdr:colOff>0</xdr:colOff>
      <xdr:row>5</xdr:row>
      <xdr:rowOff>0</xdr:rowOff>
    </xdr:from>
    <xdr:to>
      <xdr:col>14</xdr:col>
      <xdr:colOff>352425</xdr:colOff>
      <xdr:row>21</xdr:row>
      <xdr:rowOff>129314</xdr:rowOff>
    </xdr:to>
    <xdr:pic>
      <xdr:nvPicPr>
        <xdr:cNvPr id="7" name="Grafik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00775" y="1076325"/>
          <a:ext cx="7772400" cy="35011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152400</xdr:colOff>
          <xdr:row>6</xdr:row>
          <xdr:rowOff>19050</xdr:rowOff>
        </xdr:from>
        <xdr:to>
          <xdr:col>2</xdr:col>
          <xdr:colOff>695325</xdr:colOff>
          <xdr:row>6</xdr:row>
          <xdr:rowOff>304800</xdr:rowOff>
        </xdr:to>
        <xdr:sp macro="" textlink="">
          <xdr:nvSpPr>
            <xdr:cNvPr id="13314" name="Spinner 2" hidden="1">
              <a:extLst>
                <a:ext uri="{63B3BB69-23CF-44E3-9099-C40C66FF867C}">
                  <a14:compatExt spid="_x0000_s13314"/>
                </a:ext>
                <a:ext uri="{FF2B5EF4-FFF2-40B4-BE49-F238E27FC236}">
                  <a16:creationId xmlns:a16="http://schemas.microsoft.com/office/drawing/2014/main" id="{00000000-0008-0000-0600-0000023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6</xdr:col>
      <xdr:colOff>0</xdr:colOff>
      <xdr:row>1</xdr:row>
      <xdr:rowOff>0</xdr:rowOff>
    </xdr:from>
    <xdr:to>
      <xdr:col>9</xdr:col>
      <xdr:colOff>499575</xdr:colOff>
      <xdr:row>2</xdr:row>
      <xdr:rowOff>15000</xdr:rowOff>
    </xdr:to>
    <xdr:sp macro="" textlink="">
      <xdr:nvSpPr>
        <xdr:cNvPr id="3" name="Text Box 4">
          <a:hlinkClick xmlns:r="http://schemas.openxmlformats.org/officeDocument/2006/relationships" r:id="rId1"/>
          <a:extLst>
            <a:ext uri="{FF2B5EF4-FFF2-40B4-BE49-F238E27FC236}">
              <a16:creationId xmlns:a16="http://schemas.microsoft.com/office/drawing/2014/main" id="{00000000-0008-0000-0600-000003000000}"/>
            </a:ext>
          </a:extLst>
        </xdr:cNvPr>
        <xdr:cNvSpPr txBox="1">
          <a:spLocks noChangeAspect="1" noChangeArrowheads="1"/>
        </xdr:cNvSpPr>
      </xdr:nvSpPr>
      <xdr:spPr bwMode="auto">
        <a:xfrm>
          <a:off x="6200775" y="161925"/>
          <a:ext cx="2376000" cy="396000"/>
        </a:xfrm>
        <a:prstGeom prst="rect">
          <a:avLst/>
        </a:prstGeom>
        <a:solidFill>
          <a:srgbClr val="DDDDDD"/>
        </a:solidFill>
        <a:ln w="9525">
          <a:solidFill>
            <a:srgbClr val="000000"/>
          </a:solidFill>
          <a:miter lim="800000"/>
          <a:headEnd/>
          <a:tailEnd/>
        </a:ln>
      </xdr:spPr>
      <xdr:txBody>
        <a:bodyPr vertOverflow="clip" wrap="square" lIns="27432" tIns="22860" rIns="27432" bIns="22860" anchor="ctr" upright="1"/>
        <a:lstStyle/>
        <a:p>
          <a:pPr algn="ctr" rtl="0">
            <a:defRPr sz="1000"/>
          </a:pPr>
          <a:r>
            <a:rPr lang="de-CH"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Zurück zur Übersicht</a:t>
          </a:r>
        </a:p>
      </xdr:txBody>
    </xdr:sp>
    <xdr:clientData/>
  </xdr:twoCellAnchor>
  <xdr:twoCellAnchor editAs="oneCell">
    <xdr:from>
      <xdr:col>6</xdr:col>
      <xdr:colOff>0</xdr:colOff>
      <xdr:row>5</xdr:row>
      <xdr:rowOff>0</xdr:rowOff>
    </xdr:from>
    <xdr:to>
      <xdr:col>14</xdr:col>
      <xdr:colOff>352424</xdr:colOff>
      <xdr:row>21</xdr:row>
      <xdr:rowOff>81689</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0775" y="1076325"/>
          <a:ext cx="7772399" cy="350116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152400</xdr:colOff>
          <xdr:row>6</xdr:row>
          <xdr:rowOff>28575</xdr:rowOff>
        </xdr:from>
        <xdr:to>
          <xdr:col>2</xdr:col>
          <xdr:colOff>695325</xdr:colOff>
          <xdr:row>6</xdr:row>
          <xdr:rowOff>314325</xdr:rowOff>
        </xdr:to>
        <xdr:sp macro="" textlink="">
          <xdr:nvSpPr>
            <xdr:cNvPr id="12291" name="Spinner 3" hidden="1">
              <a:extLst>
                <a:ext uri="{63B3BB69-23CF-44E3-9099-C40C66FF867C}">
                  <a14:compatExt spid="_x0000_s12291"/>
                </a:ext>
                <a:ext uri="{FF2B5EF4-FFF2-40B4-BE49-F238E27FC236}">
                  <a16:creationId xmlns:a16="http://schemas.microsoft.com/office/drawing/2014/main" id="{00000000-0008-0000-0700-000003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6</xdr:col>
      <xdr:colOff>0</xdr:colOff>
      <xdr:row>1</xdr:row>
      <xdr:rowOff>0</xdr:rowOff>
    </xdr:from>
    <xdr:to>
      <xdr:col>9</xdr:col>
      <xdr:colOff>499575</xdr:colOff>
      <xdr:row>2</xdr:row>
      <xdr:rowOff>15000</xdr:rowOff>
    </xdr:to>
    <xdr:sp macro="" textlink="">
      <xdr:nvSpPr>
        <xdr:cNvPr id="3" name="Text Box 4">
          <a:hlinkClick xmlns:r="http://schemas.openxmlformats.org/officeDocument/2006/relationships" r:id="rId1"/>
          <a:extLst>
            <a:ext uri="{FF2B5EF4-FFF2-40B4-BE49-F238E27FC236}">
              <a16:creationId xmlns:a16="http://schemas.microsoft.com/office/drawing/2014/main" id="{00000000-0008-0000-0700-000003000000}"/>
            </a:ext>
          </a:extLst>
        </xdr:cNvPr>
        <xdr:cNvSpPr txBox="1">
          <a:spLocks noChangeAspect="1" noChangeArrowheads="1"/>
        </xdr:cNvSpPr>
      </xdr:nvSpPr>
      <xdr:spPr bwMode="auto">
        <a:xfrm>
          <a:off x="6200775" y="161925"/>
          <a:ext cx="2376000" cy="396000"/>
        </a:xfrm>
        <a:prstGeom prst="rect">
          <a:avLst/>
        </a:prstGeom>
        <a:solidFill>
          <a:srgbClr val="DDDDDD"/>
        </a:solidFill>
        <a:ln w="9525">
          <a:solidFill>
            <a:srgbClr val="000000"/>
          </a:solidFill>
          <a:miter lim="800000"/>
          <a:headEnd/>
          <a:tailEnd/>
        </a:ln>
      </xdr:spPr>
      <xdr:txBody>
        <a:bodyPr vertOverflow="clip" wrap="square" lIns="27432" tIns="22860" rIns="27432" bIns="22860" anchor="ctr" upright="1"/>
        <a:lstStyle/>
        <a:p>
          <a:pPr algn="ctr" rtl="0">
            <a:defRPr sz="1000"/>
          </a:pPr>
          <a:r>
            <a:rPr lang="de-CH"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Zurück zur Übersicht</a:t>
          </a:r>
        </a:p>
      </xdr:txBody>
    </xdr:sp>
    <xdr:clientData/>
  </xdr:twoCellAnchor>
  <xdr:twoCellAnchor editAs="oneCell">
    <xdr:from>
      <xdr:col>6</xdr:col>
      <xdr:colOff>0</xdr:colOff>
      <xdr:row>5</xdr:row>
      <xdr:rowOff>0</xdr:rowOff>
    </xdr:from>
    <xdr:to>
      <xdr:col>14</xdr:col>
      <xdr:colOff>352424</xdr:colOff>
      <xdr:row>21</xdr:row>
      <xdr:rowOff>34064</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0775" y="1076325"/>
          <a:ext cx="7772399" cy="35011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152400</xdr:colOff>
          <xdr:row>6</xdr:row>
          <xdr:rowOff>19050</xdr:rowOff>
        </xdr:from>
        <xdr:to>
          <xdr:col>2</xdr:col>
          <xdr:colOff>695325</xdr:colOff>
          <xdr:row>6</xdr:row>
          <xdr:rowOff>304800</xdr:rowOff>
        </xdr:to>
        <xdr:sp macro="" textlink="">
          <xdr:nvSpPr>
            <xdr:cNvPr id="16385" name="Spinner 1" hidden="1">
              <a:extLst>
                <a:ext uri="{63B3BB69-23CF-44E3-9099-C40C66FF867C}">
                  <a14:compatExt spid="_x0000_s16385"/>
                </a:ext>
                <a:ext uri="{FF2B5EF4-FFF2-40B4-BE49-F238E27FC236}">
                  <a16:creationId xmlns:a16="http://schemas.microsoft.com/office/drawing/2014/main" id="{00000000-0008-0000-0800-0000014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6</xdr:col>
      <xdr:colOff>0</xdr:colOff>
      <xdr:row>1</xdr:row>
      <xdr:rowOff>0</xdr:rowOff>
    </xdr:from>
    <xdr:to>
      <xdr:col>9</xdr:col>
      <xdr:colOff>499575</xdr:colOff>
      <xdr:row>2</xdr:row>
      <xdr:rowOff>15000</xdr:rowOff>
    </xdr:to>
    <xdr:sp macro="" textlink="">
      <xdr:nvSpPr>
        <xdr:cNvPr id="2" name="Text Box 4">
          <a:hlinkClick xmlns:r="http://schemas.openxmlformats.org/officeDocument/2006/relationships" r:id="rId1"/>
          <a:extLst>
            <a:ext uri="{FF2B5EF4-FFF2-40B4-BE49-F238E27FC236}">
              <a16:creationId xmlns:a16="http://schemas.microsoft.com/office/drawing/2014/main" id="{00000000-0008-0000-0800-000002000000}"/>
            </a:ext>
          </a:extLst>
        </xdr:cNvPr>
        <xdr:cNvSpPr txBox="1">
          <a:spLocks noChangeAspect="1" noChangeArrowheads="1"/>
        </xdr:cNvSpPr>
      </xdr:nvSpPr>
      <xdr:spPr bwMode="auto">
        <a:xfrm>
          <a:off x="6200775" y="161925"/>
          <a:ext cx="2376000" cy="396000"/>
        </a:xfrm>
        <a:prstGeom prst="rect">
          <a:avLst/>
        </a:prstGeom>
        <a:solidFill>
          <a:srgbClr val="DDDDDD"/>
        </a:solidFill>
        <a:ln w="9525">
          <a:solidFill>
            <a:srgbClr val="000000"/>
          </a:solidFill>
          <a:miter lim="800000"/>
          <a:headEnd/>
          <a:tailEnd/>
        </a:ln>
      </xdr:spPr>
      <xdr:txBody>
        <a:bodyPr vertOverflow="clip" wrap="square" lIns="27432" tIns="22860" rIns="27432" bIns="22860" anchor="ctr" upright="1"/>
        <a:lstStyle/>
        <a:p>
          <a:pPr algn="ctr" rtl="0">
            <a:defRPr sz="1000"/>
          </a:pPr>
          <a:r>
            <a:rPr lang="de-CH" sz="16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Zurück zur Übersicht</a:t>
          </a:r>
        </a:p>
      </xdr:txBody>
    </xdr:sp>
    <xdr:clientData/>
  </xdr:twoCellAnchor>
  <xdr:twoCellAnchor editAs="oneCell">
    <xdr:from>
      <xdr:col>6</xdr:col>
      <xdr:colOff>0</xdr:colOff>
      <xdr:row>5</xdr:row>
      <xdr:rowOff>0</xdr:rowOff>
    </xdr:from>
    <xdr:to>
      <xdr:col>14</xdr:col>
      <xdr:colOff>352424</xdr:colOff>
      <xdr:row>21</xdr:row>
      <xdr:rowOff>81688</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00775" y="1076325"/>
          <a:ext cx="7772399" cy="35011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trassenverkehr\Adh&#228;sionsgewicht%20-%20D-Wert%20-%20sicheru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häsionsgewicht"/>
      <sheetName val="D-Wert Anhänger"/>
      <sheetName val="Übersicht Achslasten"/>
      <sheetName val="FG-Heck"/>
      <sheetName val="Front-Heck"/>
      <sheetName val="Front-SL"/>
      <sheetName val="FG-SL"/>
      <sheetName val="FL"/>
      <sheetName val="Anleitung Achslasten"/>
    </sheetNames>
    <sheetDataSet>
      <sheetData sheetId="0" refreshError="1"/>
      <sheetData sheetId="1" refreshError="1"/>
      <sheetData sheetId="2" refreshError="1"/>
      <sheetData sheetId="3" refreshError="1"/>
      <sheetData sheetId="4">
        <row r="21">
          <cell r="D21">
            <v>0</v>
          </cell>
        </row>
        <row r="22">
          <cell r="D22">
            <v>6000</v>
          </cell>
        </row>
        <row r="23">
          <cell r="D23">
            <v>3360</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8AE7-E082-4584-90C4-C1F2F5A47156}">
  <sheetPr>
    <pageSetUpPr fitToPage="1"/>
  </sheetPr>
  <dimension ref="B1:U35"/>
  <sheetViews>
    <sheetView tabSelected="1" zoomScaleNormal="100" workbookViewId="0">
      <selection activeCell="B15" sqref="B15"/>
    </sheetView>
  </sheetViews>
  <sheetFormatPr baseColWidth="10" defaultColWidth="11.42578125" defaultRowHeight="12.75" x14ac:dyDescent="0.2"/>
  <cols>
    <col min="1" max="1" width="1.7109375" style="1" customWidth="1"/>
    <col min="2" max="2" width="11.7109375" style="1" customWidth="1"/>
    <col min="3" max="3" width="1.7109375" style="1" customWidth="1"/>
    <col min="4" max="4" width="6.7109375" style="1" customWidth="1"/>
    <col min="5" max="5" width="5.7109375" style="1" customWidth="1"/>
    <col min="6" max="6" width="4.7109375" style="1" customWidth="1"/>
    <col min="7" max="8" width="5.7109375" style="1" customWidth="1"/>
    <col min="9" max="9" width="4.85546875" style="1" customWidth="1"/>
    <col min="10" max="10" width="6.5703125" style="1" customWidth="1"/>
    <col min="11" max="12" width="6.85546875" style="1" customWidth="1"/>
    <col min="13" max="14" width="10.7109375" style="1" customWidth="1"/>
    <col min="15" max="15" width="6.140625" style="1" customWidth="1"/>
    <col min="16" max="16" width="3.5703125" style="1" customWidth="1"/>
    <col min="17" max="17" width="25.85546875" style="1" customWidth="1"/>
    <col min="18" max="18" width="12" style="1" customWidth="1"/>
    <col min="19" max="19" width="14" style="1" customWidth="1"/>
    <col min="20" max="16384" width="11.42578125" style="1"/>
  </cols>
  <sheetData>
    <row r="1" spans="2:20" ht="12.75" customHeight="1" x14ac:dyDescent="0.2"/>
    <row r="2" spans="2:20" x14ac:dyDescent="0.2">
      <c r="B2" s="249" t="s">
        <v>28</v>
      </c>
      <c r="C2" s="249"/>
      <c r="D2" s="249"/>
      <c r="E2" s="249"/>
      <c r="F2" s="249"/>
      <c r="G2" s="249"/>
      <c r="H2" s="249"/>
      <c r="I2" s="249"/>
      <c r="J2" s="249"/>
      <c r="K2" s="249"/>
    </row>
    <row r="3" spans="2:20" s="8" customFormat="1" ht="25.5" customHeight="1" x14ac:dyDescent="0.2">
      <c r="B3" s="249"/>
      <c r="C3" s="249"/>
      <c r="D3" s="249"/>
      <c r="E3" s="249"/>
      <c r="F3" s="249"/>
      <c r="G3" s="249"/>
      <c r="H3" s="249"/>
      <c r="I3" s="249"/>
      <c r="J3" s="249"/>
      <c r="K3" s="249"/>
      <c r="L3" s="9"/>
    </row>
    <row r="4" spans="2:20" ht="23.25" customHeight="1" x14ac:dyDescent="0.25">
      <c r="B4" s="6" t="s">
        <v>10</v>
      </c>
      <c r="C4" s="250" t="s">
        <v>77</v>
      </c>
      <c r="D4" s="251"/>
      <c r="E4" s="251"/>
      <c r="F4" s="251"/>
      <c r="G4" s="251"/>
      <c r="H4" s="251"/>
      <c r="I4" s="251"/>
      <c r="J4" s="251"/>
      <c r="K4" s="252"/>
      <c r="L4" s="3"/>
      <c r="Q4" s="248" t="str">
        <f>IF(R17&lt;0.2,"Achtung Vorderachslast zu tief","")</f>
        <v/>
      </c>
      <c r="R4" s="248"/>
      <c r="S4" s="248"/>
      <c r="T4" s="248"/>
    </row>
    <row r="5" spans="2:20" ht="18" customHeight="1" x14ac:dyDescent="0.2">
      <c r="B5" s="148" t="s">
        <v>11</v>
      </c>
      <c r="C5" s="253" t="s">
        <v>74</v>
      </c>
      <c r="D5" s="253"/>
      <c r="E5" s="253"/>
      <c r="F5" s="253"/>
      <c r="G5" s="253"/>
      <c r="H5" s="27" t="b">
        <v>1</v>
      </c>
      <c r="I5" s="26"/>
      <c r="Q5" s="248"/>
      <c r="R5" s="248"/>
      <c r="S5" s="248"/>
      <c r="T5" s="248"/>
    </row>
    <row r="6" spans="2:20" ht="5.25" customHeight="1" x14ac:dyDescent="0.2">
      <c r="B6" s="10"/>
      <c r="C6" s="10"/>
      <c r="D6" s="10"/>
      <c r="E6" s="6"/>
      <c r="H6" s="4"/>
      <c r="Q6" s="152"/>
      <c r="R6" s="152"/>
      <c r="S6" s="152"/>
      <c r="T6" s="152"/>
    </row>
    <row r="7" spans="2:20" ht="3" customHeight="1" x14ac:dyDescent="0.2">
      <c r="B7" s="2"/>
      <c r="C7" s="2"/>
      <c r="D7" s="2"/>
      <c r="E7" s="2"/>
      <c r="F7" s="2"/>
      <c r="G7" s="2"/>
      <c r="H7" s="2"/>
      <c r="I7" s="2"/>
      <c r="J7" s="2"/>
      <c r="K7" s="2"/>
      <c r="L7" s="2"/>
      <c r="M7" s="2"/>
      <c r="N7" s="2"/>
      <c r="O7" s="2"/>
      <c r="Q7" s="152"/>
      <c r="R7" s="152"/>
      <c r="S7" s="152"/>
      <c r="T7" s="152"/>
    </row>
    <row r="8" spans="2:20" ht="8.1" customHeight="1" x14ac:dyDescent="0.2">
      <c r="C8" s="7"/>
      <c r="D8" s="7"/>
      <c r="E8" s="6"/>
      <c r="H8" s="4"/>
      <c r="K8" s="12"/>
      <c r="L8" s="12"/>
      <c r="M8" s="12"/>
      <c r="Q8" s="152"/>
      <c r="R8" s="152"/>
      <c r="S8" s="152"/>
      <c r="T8" s="152"/>
    </row>
    <row r="9" spans="2:20" ht="15" customHeight="1" x14ac:dyDescent="0.2">
      <c r="B9" s="17"/>
      <c r="C9" s="254" t="s">
        <v>26</v>
      </c>
      <c r="D9" s="255"/>
      <c r="E9" s="255"/>
      <c r="F9" s="257">
        <f>IF(H5=TRUE,G26,R18)</f>
        <v>7000</v>
      </c>
      <c r="G9" s="258"/>
      <c r="H9" s="11"/>
      <c r="I9" s="222" t="s">
        <v>16</v>
      </c>
      <c r="J9" s="222"/>
      <c r="K9" s="13"/>
      <c r="L9" s="242" t="s">
        <v>27</v>
      </c>
      <c r="M9" s="243"/>
      <c r="N9" s="243"/>
      <c r="O9" s="244"/>
      <c r="Q9" s="261" t="s">
        <v>78</v>
      </c>
      <c r="R9" s="261"/>
      <c r="S9" s="261"/>
      <c r="T9" s="261"/>
    </row>
    <row r="10" spans="2:20" ht="15" customHeight="1" x14ac:dyDescent="0.2">
      <c r="B10" s="17"/>
      <c r="C10" s="256"/>
      <c r="D10" s="256"/>
      <c r="E10" s="256"/>
      <c r="F10" s="259"/>
      <c r="G10" s="260"/>
      <c r="H10" s="11"/>
      <c r="I10" s="225">
        <v>1500</v>
      </c>
      <c r="J10" s="226"/>
      <c r="K10" s="12"/>
      <c r="L10" s="245"/>
      <c r="M10" s="246"/>
      <c r="N10" s="246"/>
      <c r="O10" s="247"/>
      <c r="Q10" s="261"/>
      <c r="R10" s="261"/>
      <c r="S10" s="261"/>
      <c r="T10" s="261"/>
    </row>
    <row r="11" spans="2:20" ht="14.25" customHeight="1" x14ac:dyDescent="0.2">
      <c r="M11" s="14"/>
      <c r="N11" s="14"/>
    </row>
    <row r="12" spans="2:20" ht="15.75" customHeight="1" x14ac:dyDescent="0.2">
      <c r="Q12" s="217" t="s">
        <v>20</v>
      </c>
      <c r="R12" s="217"/>
      <c r="S12" s="218"/>
      <c r="T12" s="140">
        <v>900</v>
      </c>
    </row>
    <row r="13" spans="2:20" ht="15" customHeight="1" x14ac:dyDescent="0.2">
      <c r="B13" s="153"/>
      <c r="Q13" s="217" t="s">
        <v>21</v>
      </c>
      <c r="R13" s="217"/>
      <c r="S13" s="218"/>
      <c r="T13" s="151">
        <v>2700</v>
      </c>
    </row>
    <row r="14" spans="2:20" ht="15" customHeight="1" x14ac:dyDescent="0.2">
      <c r="B14" s="149" t="s">
        <v>76</v>
      </c>
      <c r="Q14" s="219" t="s">
        <v>22</v>
      </c>
      <c r="R14" s="219"/>
      <c r="S14" s="220"/>
      <c r="T14" s="141">
        <v>720</v>
      </c>
    </row>
    <row r="15" spans="2:20" ht="17.25" customHeight="1" x14ac:dyDescent="0.2">
      <c r="B15" s="139">
        <v>500</v>
      </c>
    </row>
    <row r="16" spans="2:20" ht="21.75" customHeight="1" x14ac:dyDescent="0.2">
      <c r="Q16" s="22" t="s">
        <v>19</v>
      </c>
      <c r="R16" s="19">
        <f>(D24*T13+B15*(T13+T12)-I10*T14)/T13</f>
        <v>2466.6666666666665</v>
      </c>
      <c r="S16" s="25"/>
      <c r="T16" s="25"/>
    </row>
    <row r="17" spans="2:21" ht="12.75" customHeight="1" x14ac:dyDescent="0.2">
      <c r="Q17" s="23" t="s">
        <v>12</v>
      </c>
      <c r="R17" s="20">
        <f>R16/G26</f>
        <v>0.35238095238095235</v>
      </c>
      <c r="S17" s="25"/>
      <c r="T17" s="25"/>
    </row>
    <row r="18" spans="2:21" ht="20.25" customHeight="1" x14ac:dyDescent="0.2">
      <c r="Q18" s="24" t="s">
        <v>13</v>
      </c>
      <c r="R18" s="21">
        <f>(G24*T13+I10*(T13+T14)-B15*T12)/T13</f>
        <v>4533.333333333333</v>
      </c>
      <c r="S18" s="25"/>
      <c r="T18" s="25"/>
    </row>
    <row r="19" spans="2:21" ht="12.75" customHeight="1" x14ac:dyDescent="0.2"/>
    <row r="20" spans="2:21" ht="12.75" customHeight="1" x14ac:dyDescent="0.2">
      <c r="Q20" s="241" t="s">
        <v>88</v>
      </c>
      <c r="R20" s="241"/>
      <c r="S20" s="241"/>
      <c r="T20" s="241"/>
    </row>
    <row r="21" spans="2:21" ht="12.75" customHeight="1" x14ac:dyDescent="0.2">
      <c r="Q21" s="241"/>
      <c r="R21" s="241"/>
      <c r="S21" s="241"/>
      <c r="T21" s="241"/>
    </row>
    <row r="22" spans="2:21" ht="22.5" customHeight="1" x14ac:dyDescent="0.2">
      <c r="Q22" s="241"/>
      <c r="R22" s="241"/>
      <c r="S22" s="241"/>
      <c r="T22" s="241"/>
    </row>
    <row r="23" spans="2:21" ht="15" customHeight="1" x14ac:dyDescent="0.2">
      <c r="B23" s="56"/>
      <c r="D23" s="221" t="s">
        <v>14</v>
      </c>
      <c r="E23" s="221"/>
      <c r="F23" s="8"/>
      <c r="G23" s="222" t="s">
        <v>15</v>
      </c>
      <c r="H23" s="222"/>
      <c r="L23" s="223" t="s">
        <v>24</v>
      </c>
      <c r="M23" s="224"/>
      <c r="N23" s="64">
        <f>N26-I10</f>
        <v>24818.18181818182</v>
      </c>
      <c r="Q23" s="14"/>
      <c r="R23" s="14"/>
      <c r="S23" s="14"/>
      <c r="T23" s="14"/>
      <c r="U23" s="14"/>
    </row>
    <row r="24" spans="2:21" ht="15" customHeight="1" x14ac:dyDescent="0.2">
      <c r="B24" s="56" t="s">
        <v>18</v>
      </c>
      <c r="D24" s="225">
        <v>2200</v>
      </c>
      <c r="E24" s="226"/>
      <c r="G24" s="225">
        <v>2800</v>
      </c>
      <c r="H24" s="226"/>
      <c r="I24" s="14"/>
      <c r="J24" s="14"/>
      <c r="K24" s="14"/>
      <c r="Q24" s="14"/>
      <c r="R24" s="14"/>
      <c r="S24" s="14"/>
      <c r="T24" s="14"/>
      <c r="U24" s="14"/>
    </row>
    <row r="25" spans="2:21" ht="39" customHeight="1" x14ac:dyDescent="0.2">
      <c r="I25" s="14"/>
      <c r="J25" s="14"/>
      <c r="K25" s="14"/>
      <c r="L25" s="14"/>
      <c r="M25" s="14"/>
      <c r="Q25" s="14"/>
      <c r="R25" s="14"/>
      <c r="S25" s="14"/>
      <c r="T25" s="14"/>
      <c r="U25" s="14"/>
    </row>
    <row r="26" spans="2:21" ht="18" customHeight="1" x14ac:dyDescent="0.2">
      <c r="D26" s="227" t="s">
        <v>17</v>
      </c>
      <c r="E26" s="228"/>
      <c r="F26" s="228"/>
      <c r="G26" s="231">
        <f>SUM(R16,R18)</f>
        <v>7000</v>
      </c>
      <c r="H26" s="232"/>
      <c r="I26" s="16"/>
      <c r="J26" s="235" t="s">
        <v>23</v>
      </c>
      <c r="K26" s="235"/>
      <c r="L26" s="235"/>
      <c r="M26" s="235"/>
      <c r="N26" s="215">
        <f>R26-SUM(D24,G24)-B15</f>
        <v>26318.18181818182</v>
      </c>
      <c r="Q26" s="239" t="s">
        <v>25</v>
      </c>
      <c r="R26" s="215">
        <f>F9/22*100</f>
        <v>31818.18181818182</v>
      </c>
      <c r="S26" s="237"/>
    </row>
    <row r="27" spans="2:21" ht="12.75" customHeight="1" x14ac:dyDescent="0.2">
      <c r="D27" s="229"/>
      <c r="E27" s="230"/>
      <c r="F27" s="230"/>
      <c r="G27" s="233"/>
      <c r="H27" s="234"/>
      <c r="I27" s="16"/>
      <c r="J27" s="236"/>
      <c r="K27" s="236"/>
      <c r="L27" s="236"/>
      <c r="M27" s="236"/>
      <c r="N27" s="216"/>
      <c r="Q27" s="240"/>
      <c r="R27" s="216"/>
      <c r="S27" s="238"/>
    </row>
    <row r="28" spans="2:21" ht="12.75" customHeight="1" x14ac:dyDescent="0.2"/>
    <row r="29" spans="2:21" ht="12.75" customHeight="1" x14ac:dyDescent="0.2"/>
    <row r="30" spans="2:21" ht="26.25" customHeight="1" x14ac:dyDescent="0.2">
      <c r="B30" s="18"/>
      <c r="C30" s="18"/>
      <c r="D30" s="18"/>
      <c r="E30" s="18"/>
      <c r="M30" s="150"/>
    </row>
    <row r="31" spans="2:21" ht="12.75" customHeight="1" x14ac:dyDescent="0.2">
      <c r="C31" s="18"/>
      <c r="D31" s="18"/>
      <c r="E31" s="18"/>
    </row>
    <row r="32" spans="2:21" ht="12.75" customHeight="1" x14ac:dyDescent="0.2">
      <c r="C32" s="18"/>
      <c r="D32" s="18"/>
      <c r="E32" s="18"/>
    </row>
    <row r="33" spans="2:7" ht="12.75" customHeight="1" x14ac:dyDescent="0.2"/>
    <row r="34" spans="2:7" ht="12.75" customHeight="1" x14ac:dyDescent="0.2">
      <c r="F34" s="5"/>
      <c r="G34" s="5"/>
    </row>
    <row r="35" spans="2:7" ht="12.75" customHeight="1" x14ac:dyDescent="0.2">
      <c r="B35" s="15"/>
    </row>
  </sheetData>
  <sheetProtection algorithmName="SHA-512" hashValue="hpiyFHIVo86w0UJgYofkL3BgZTkkBZmpzH+mUlf7ZLHJeMieQdIzNnZrUAX0MvwIQlEbRS+ryVsm0QLpRU1fvw==" saltValue="ZTkDAvhpiRyj6OE/VxHB9A==" spinCount="100000" sheet="1" objects="1" scenarios="1" selectLockedCells="1"/>
  <mergeCells count="26">
    <mergeCell ref="L9:O10"/>
    <mergeCell ref="I10:J10"/>
    <mergeCell ref="Q4:T5"/>
    <mergeCell ref="B2:K3"/>
    <mergeCell ref="C4:K4"/>
    <mergeCell ref="C5:G5"/>
    <mergeCell ref="C9:E10"/>
    <mergeCell ref="F9:G10"/>
    <mergeCell ref="I9:J9"/>
    <mergeCell ref="Q9:T10"/>
    <mergeCell ref="N26:N27"/>
    <mergeCell ref="Q12:S12"/>
    <mergeCell ref="Q13:S13"/>
    <mergeCell ref="Q14:S14"/>
    <mergeCell ref="D23:E23"/>
    <mergeCell ref="G23:H23"/>
    <mergeCell ref="L23:M23"/>
    <mergeCell ref="D24:E24"/>
    <mergeCell ref="G24:H24"/>
    <mergeCell ref="D26:F27"/>
    <mergeCell ref="G26:H27"/>
    <mergeCell ref="J26:M27"/>
    <mergeCell ref="S26:S27"/>
    <mergeCell ref="Q26:Q27"/>
    <mergeCell ref="R26:R27"/>
    <mergeCell ref="Q20:T22"/>
  </mergeCells>
  <pageMargins left="0.9055118110236221" right="0.31496062992125984" top="0.39370078740157483" bottom="0.39370078740157483" header="0.31496062992125984" footer="0.31496062992125984"/>
  <pageSetup paperSize="9" fitToWidth="0" orientation="landscape" r:id="rId1"/>
  <headerFooter>
    <oddFooter>&amp;L&amp;8&amp;D, lzl/hf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from>
                    <xdr:col>1</xdr:col>
                    <xdr:colOff>409575</xdr:colOff>
                    <xdr:row>3</xdr:row>
                    <xdr:rowOff>228600</xdr:rowOff>
                  </from>
                  <to>
                    <xdr:col>1</xdr:col>
                    <xdr:colOff>771525</xdr:colOff>
                    <xdr:row>7</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3AF7F-6E0A-4095-9C5E-7F80EADCBD28}">
  <dimension ref="B2:Y27"/>
  <sheetViews>
    <sheetView zoomScale="85" zoomScaleNormal="85" workbookViewId="0">
      <selection activeCell="D15" sqref="D15"/>
    </sheetView>
  </sheetViews>
  <sheetFormatPr baseColWidth="10" defaultColWidth="11.42578125" defaultRowHeight="18" customHeight="1" outlineLevelCol="1" x14ac:dyDescent="0.2"/>
  <cols>
    <col min="1" max="1" width="6.7109375" style="169" customWidth="1"/>
    <col min="2" max="2" width="70.42578125" style="169" customWidth="1"/>
    <col min="3" max="3" width="11.7109375" style="166" customWidth="1"/>
    <col min="4" max="4" width="10.7109375" style="167" customWidth="1"/>
    <col min="5" max="5" width="6.7109375" style="167" customWidth="1"/>
    <col min="6" max="6" width="10.7109375" style="168" customWidth="1"/>
    <col min="7" max="7" width="10.7109375" style="169" customWidth="1"/>
    <col min="8" max="8" width="8.140625" style="169" customWidth="1"/>
    <col min="9" max="9" width="9.28515625" style="169" customWidth="1"/>
    <col min="10" max="10" width="11.42578125" style="169"/>
    <col min="11" max="11" width="15.7109375" style="169" customWidth="1"/>
    <col min="12" max="17" width="11.42578125" style="169"/>
    <col min="18" max="18" width="15.7109375" style="170" hidden="1" customWidth="1" outlineLevel="1"/>
    <col min="19" max="19" width="11.42578125" style="171" hidden="1" customWidth="1" outlineLevel="1"/>
    <col min="20" max="23" width="11.42578125" style="172" hidden="1" customWidth="1" outlineLevel="1"/>
    <col min="24" max="24" width="11.42578125" style="169" collapsed="1"/>
    <col min="25" max="16384" width="11.42578125" style="169"/>
  </cols>
  <sheetData>
    <row r="2" spans="2:25" ht="18" customHeight="1" x14ac:dyDescent="0.2">
      <c r="B2" s="165" t="s">
        <v>112</v>
      </c>
    </row>
    <row r="3" spans="2:25" ht="18" customHeight="1" thickBot="1" x14ac:dyDescent="0.25">
      <c r="B3" s="173"/>
    </row>
    <row r="4" spans="2:25" s="179" customFormat="1" ht="20.100000000000001" customHeight="1" x14ac:dyDescent="0.2">
      <c r="B4" s="174" t="s">
        <v>32</v>
      </c>
      <c r="C4" s="175"/>
      <c r="D4" s="176"/>
      <c r="E4" s="177"/>
      <c r="F4" s="178"/>
      <c r="R4" s="170"/>
      <c r="S4" s="171"/>
      <c r="T4" s="172" t="s">
        <v>123</v>
      </c>
      <c r="U4" s="172" t="s">
        <v>124</v>
      </c>
      <c r="V4" s="172" t="s">
        <v>125</v>
      </c>
      <c r="W4" s="172" t="s">
        <v>126</v>
      </c>
      <c r="X4" s="169"/>
      <c r="Y4" s="169"/>
    </row>
    <row r="5" spans="2:25" ht="18" customHeight="1" x14ac:dyDescent="0.2">
      <c r="B5" s="180" t="s">
        <v>118</v>
      </c>
      <c r="C5" s="181" t="s">
        <v>135</v>
      </c>
      <c r="D5" s="163">
        <v>800</v>
      </c>
      <c r="E5" s="182" t="s">
        <v>34</v>
      </c>
      <c r="R5" s="169" t="s">
        <v>130</v>
      </c>
      <c r="S5" s="171" t="s">
        <v>34</v>
      </c>
      <c r="T5" s="183">
        <f>M.St.leer</f>
        <v>120</v>
      </c>
      <c r="U5" s="183">
        <f>M.St.voll</f>
        <v>800</v>
      </c>
      <c r="V5" s="183"/>
      <c r="W5" s="183"/>
    </row>
    <row r="6" spans="2:25" ht="18" customHeight="1" x14ac:dyDescent="0.2">
      <c r="B6" s="180" t="s">
        <v>119</v>
      </c>
      <c r="C6" s="181" t="s">
        <v>135</v>
      </c>
      <c r="D6" s="163">
        <v>120</v>
      </c>
      <c r="E6" s="182" t="s">
        <v>34</v>
      </c>
      <c r="R6" s="170" t="s">
        <v>131</v>
      </c>
      <c r="S6" s="171" t="s">
        <v>34</v>
      </c>
      <c r="T6" s="172">
        <f>M.Ax.leer</f>
        <v>1500</v>
      </c>
      <c r="U6" s="172">
        <f>M.Ax.voll</f>
        <v>8000</v>
      </c>
    </row>
    <row r="7" spans="2:25" ht="18" customHeight="1" x14ac:dyDescent="0.2">
      <c r="B7" s="180" t="s">
        <v>120</v>
      </c>
      <c r="C7" s="181" t="s">
        <v>136</v>
      </c>
      <c r="D7" s="163">
        <v>8000</v>
      </c>
      <c r="E7" s="182" t="s">
        <v>34</v>
      </c>
      <c r="R7" s="170" t="s">
        <v>127</v>
      </c>
      <c r="S7" s="171" t="s">
        <v>34</v>
      </c>
      <c r="T7" s="172">
        <f>T5+T6</f>
        <v>1620</v>
      </c>
      <c r="U7" s="172">
        <f>U5+U6</f>
        <v>8800</v>
      </c>
      <c r="V7" s="172">
        <f>T7+M.Sch</f>
        <v>2120</v>
      </c>
      <c r="W7" s="172">
        <f>U7+M.Sch</f>
        <v>9300</v>
      </c>
    </row>
    <row r="8" spans="2:25" ht="18" customHeight="1" x14ac:dyDescent="0.2">
      <c r="B8" s="180" t="s">
        <v>121</v>
      </c>
      <c r="C8" s="181" t="s">
        <v>136</v>
      </c>
      <c r="D8" s="163">
        <v>1500</v>
      </c>
      <c r="E8" s="182" t="s">
        <v>34</v>
      </c>
      <c r="R8" s="170" t="s">
        <v>129</v>
      </c>
      <c r="S8" s="171" t="s">
        <v>44</v>
      </c>
      <c r="T8" s="172">
        <f>L.a.alt</f>
        <v>4800</v>
      </c>
      <c r="U8" s="172">
        <f>L.a.alt</f>
        <v>4800</v>
      </c>
      <c r="V8" s="172">
        <f>L.a.alt+L.d_a</f>
        <v>4950</v>
      </c>
      <c r="W8" s="172">
        <f>L.a.alt+L.d_a</f>
        <v>4950</v>
      </c>
    </row>
    <row r="9" spans="2:25" ht="18" customHeight="1" thickBot="1" x14ac:dyDescent="0.25">
      <c r="B9" s="184" t="s">
        <v>106</v>
      </c>
      <c r="C9" s="185" t="s">
        <v>137</v>
      </c>
      <c r="D9" s="164">
        <v>500</v>
      </c>
      <c r="E9" s="186" t="s">
        <v>34</v>
      </c>
      <c r="R9" s="170" t="s">
        <v>128</v>
      </c>
      <c r="S9" s="171" t="s">
        <v>44</v>
      </c>
      <c r="V9" s="172">
        <f>V8+L.b</f>
        <v>6450</v>
      </c>
      <c r="W9" s="172">
        <f>W8+L.b</f>
        <v>6450</v>
      </c>
    </row>
    <row r="10" spans="2:25" ht="18" customHeight="1" thickBot="1" x14ac:dyDescent="0.25">
      <c r="B10" s="187"/>
      <c r="C10" s="187"/>
      <c r="D10" s="188"/>
      <c r="E10" s="188"/>
      <c r="R10" s="170" t="s">
        <v>138</v>
      </c>
      <c r="S10" s="171" t="s">
        <v>44</v>
      </c>
      <c r="T10" s="172">
        <f>IFERROR(T13,0)</f>
        <v>4444.4444444444443</v>
      </c>
      <c r="U10" s="172">
        <f t="shared" ref="U10:W10" si="0">IFERROR(U13,0)</f>
        <v>4363.636363636364</v>
      </c>
      <c r="V10" s="172">
        <f t="shared" si="0"/>
        <v>0</v>
      </c>
      <c r="W10" s="172">
        <f t="shared" si="0"/>
        <v>0</v>
      </c>
    </row>
    <row r="11" spans="2:25" s="179" customFormat="1" ht="20.100000000000001" customHeight="1" x14ac:dyDescent="0.2">
      <c r="B11" s="174" t="s">
        <v>114</v>
      </c>
      <c r="C11" s="189"/>
      <c r="D11" s="190"/>
      <c r="E11" s="191"/>
      <c r="F11" s="178"/>
      <c r="R11" s="170" t="s">
        <v>139</v>
      </c>
      <c r="S11" s="171" t="s">
        <v>34</v>
      </c>
      <c r="T11" s="172">
        <f t="shared" ref="T11:W11" si="1">IFERROR(T14,0)</f>
        <v>0</v>
      </c>
      <c r="U11" s="172">
        <f t="shared" si="1"/>
        <v>0</v>
      </c>
      <c r="V11" s="172">
        <f t="shared" si="1"/>
        <v>2106.060606060606</v>
      </c>
      <c r="W11" s="172">
        <f t="shared" si="1"/>
        <v>8409.0909090909099</v>
      </c>
      <c r="X11" s="169"/>
      <c r="Y11" s="169"/>
    </row>
    <row r="12" spans="2:25" ht="18" customHeight="1" thickBot="1" x14ac:dyDescent="0.25">
      <c r="B12" s="192" t="s">
        <v>113</v>
      </c>
      <c r="C12" s="193" t="s">
        <v>43</v>
      </c>
      <c r="D12" s="162">
        <v>4800</v>
      </c>
      <c r="E12" s="194" t="s">
        <v>44</v>
      </c>
      <c r="R12" s="170" t="s">
        <v>140</v>
      </c>
      <c r="S12" s="171" t="s">
        <v>34</v>
      </c>
      <c r="T12" s="172">
        <f t="shared" ref="T12:W12" si="2">IFERROR(T15,0)</f>
        <v>0</v>
      </c>
      <c r="U12" s="172">
        <f t="shared" si="2"/>
        <v>0</v>
      </c>
      <c r="V12" s="172">
        <f t="shared" si="2"/>
        <v>13.939393939393995</v>
      </c>
      <c r="W12" s="172">
        <f t="shared" si="2"/>
        <v>890.90909090909008</v>
      </c>
    </row>
    <row r="13" spans="2:25" ht="18" customHeight="1" thickBot="1" x14ac:dyDescent="0.25">
      <c r="B13" s="195" t="s">
        <v>107</v>
      </c>
      <c r="C13" s="195" t="s">
        <v>108</v>
      </c>
      <c r="D13" s="196"/>
      <c r="E13" s="197" t="s">
        <v>44</v>
      </c>
      <c r="R13" s="170" t="s">
        <v>132</v>
      </c>
      <c r="S13" s="171" t="s">
        <v>44</v>
      </c>
      <c r="T13" s="172">
        <f>T6*T8/T7</f>
        <v>4444.4444444444443</v>
      </c>
      <c r="U13" s="172">
        <f>U6*U8/U7</f>
        <v>4363.636363636364</v>
      </c>
      <c r="V13" s="172">
        <f>V6*V8/V7</f>
        <v>0</v>
      </c>
      <c r="W13" s="172">
        <f>W6*W8/W7</f>
        <v>0</v>
      </c>
    </row>
    <row r="14" spans="2:25" s="179" customFormat="1" ht="20.100000000000001" customHeight="1" x14ac:dyDescent="0.2">
      <c r="B14" s="174" t="s">
        <v>115</v>
      </c>
      <c r="C14" s="189"/>
      <c r="D14" s="190"/>
      <c r="E14" s="191"/>
      <c r="F14" s="178"/>
      <c r="R14" s="170" t="s">
        <v>133</v>
      </c>
      <c r="S14" s="171" t="s">
        <v>34</v>
      </c>
      <c r="T14" s="172"/>
      <c r="U14" s="172"/>
      <c r="V14" s="172">
        <f>(T7*T13+M.Sch*V9)/V8</f>
        <v>2106.060606060606</v>
      </c>
      <c r="W14" s="172">
        <f>(U7*U13+M.Sch*W9)/W8</f>
        <v>8409.0909090909099</v>
      </c>
      <c r="X14" s="169"/>
      <c r="Y14" s="169"/>
    </row>
    <row r="15" spans="2:25" ht="18" customHeight="1" x14ac:dyDescent="0.2">
      <c r="B15" s="180" t="s">
        <v>122</v>
      </c>
      <c r="C15" s="198" t="s">
        <v>110</v>
      </c>
      <c r="D15" s="163">
        <v>150</v>
      </c>
      <c r="E15" s="182" t="s">
        <v>44</v>
      </c>
      <c r="R15" s="170" t="s">
        <v>134</v>
      </c>
      <c r="S15" s="171" t="s">
        <v>34</v>
      </c>
      <c r="V15" s="172">
        <f>V7-V14</f>
        <v>13.939393939393995</v>
      </c>
      <c r="W15" s="172">
        <f>W7-W14</f>
        <v>890.90909090909008</v>
      </c>
    </row>
    <row r="16" spans="2:25" ht="18" customHeight="1" thickBot="1" x14ac:dyDescent="0.25">
      <c r="B16" s="192" t="s">
        <v>143</v>
      </c>
      <c r="C16" s="193" t="s">
        <v>46</v>
      </c>
      <c r="D16" s="162">
        <v>1500</v>
      </c>
      <c r="E16" s="194" t="s">
        <v>44</v>
      </c>
    </row>
    <row r="17" spans="2:25" ht="18" customHeight="1" thickBot="1" x14ac:dyDescent="0.25">
      <c r="B17" s="199"/>
      <c r="C17" s="199"/>
      <c r="D17" s="200"/>
      <c r="E17" s="200"/>
      <c r="R17" s="201"/>
      <c r="S17" s="202"/>
      <c r="T17" s="203"/>
      <c r="U17" s="203"/>
      <c r="V17" s="203"/>
      <c r="W17" s="203"/>
      <c r="X17" s="204"/>
      <c r="Y17" s="204"/>
    </row>
    <row r="18" spans="2:25" s="209" customFormat="1" ht="20.100000000000001" customHeight="1" x14ac:dyDescent="0.2">
      <c r="B18" s="205" t="str">
        <f>"Gesamtgewicht,"&amp;CONCATENATE(S20,S18,T20,T18)&amp;", leer"</f>
        <v>Gesamtgewicht, mit Schleppschlauch mit Achse verschoben, leer</v>
      </c>
      <c r="C18" s="206"/>
      <c r="D18" s="207">
        <f>SUM(D19:D20)</f>
        <v>2120</v>
      </c>
      <c r="E18" s="208" t="s">
        <v>34</v>
      </c>
      <c r="F18" s="178"/>
      <c r="R18" s="201"/>
      <c r="S18" s="213" t="s">
        <v>141</v>
      </c>
      <c r="T18" s="214" t="s">
        <v>142</v>
      </c>
      <c r="U18" s="203"/>
      <c r="V18" s="203"/>
      <c r="W18" s="203"/>
      <c r="X18" s="204"/>
      <c r="Y18" s="204"/>
    </row>
    <row r="19" spans="2:25" s="204" customFormat="1" ht="18" customHeight="1" x14ac:dyDescent="0.2">
      <c r="B19" s="180" t="s">
        <v>16</v>
      </c>
      <c r="C19" s="181"/>
      <c r="D19" s="210">
        <f>V12</f>
        <v>13.939393939393995</v>
      </c>
      <c r="E19" s="182" t="s">
        <v>34</v>
      </c>
      <c r="F19" s="168"/>
      <c r="R19" s="201" t="b">
        <v>1</v>
      </c>
      <c r="S19" s="202">
        <f>IF(M.Sch=0,0,1)</f>
        <v>1</v>
      </c>
      <c r="T19" s="203">
        <f>IF(L.d_a=0,0,1)</f>
        <v>1</v>
      </c>
      <c r="U19" s="203"/>
      <c r="V19" s="203"/>
      <c r="W19" s="203"/>
    </row>
    <row r="20" spans="2:25" s="204" customFormat="1" ht="18" customHeight="1" thickBot="1" x14ac:dyDescent="0.25">
      <c r="B20" s="192" t="s">
        <v>109</v>
      </c>
      <c r="C20" s="193"/>
      <c r="D20" s="211">
        <f>V11</f>
        <v>2106.060606060606</v>
      </c>
      <c r="E20" s="194" t="s">
        <v>34</v>
      </c>
      <c r="F20" s="168"/>
      <c r="R20" s="170"/>
      <c r="S20" s="212" t="str">
        <f>IF(S19," mit"," ohne")</f>
        <v xml:space="preserve"> mit</v>
      </c>
      <c r="T20" s="212" t="str">
        <f>IF(T19," mit"," ohne")</f>
        <v xml:space="preserve"> mit</v>
      </c>
      <c r="U20" s="172"/>
      <c r="V20" s="172"/>
      <c r="W20" s="172"/>
      <c r="X20" s="169"/>
      <c r="Y20" s="169"/>
    </row>
    <row r="21" spans="2:25" ht="18" customHeight="1" thickBot="1" x14ac:dyDescent="0.25">
      <c r="B21" s="199"/>
      <c r="C21" s="199"/>
      <c r="D21" s="200"/>
      <c r="E21" s="200"/>
    </row>
    <row r="22" spans="2:25" s="209" customFormat="1" ht="20.100000000000001" customHeight="1" x14ac:dyDescent="0.2">
      <c r="B22" s="205" t="str">
        <f>"Gesamtgewicht,"&amp;CONCATENATE(S20,S18,T20,T18)&amp;", voll"</f>
        <v>Gesamtgewicht, mit Schleppschlauch mit Achse verschoben, voll</v>
      </c>
      <c r="C22" s="206"/>
      <c r="D22" s="207">
        <f>SUM(D23:D24)</f>
        <v>9300</v>
      </c>
      <c r="E22" s="208" t="s">
        <v>34</v>
      </c>
      <c r="F22" s="178"/>
      <c r="R22" s="170"/>
      <c r="S22" s="171"/>
      <c r="T22" s="172"/>
      <c r="U22" s="172"/>
      <c r="V22" s="172"/>
      <c r="W22" s="172"/>
      <c r="X22" s="169"/>
      <c r="Y22" s="169"/>
    </row>
    <row r="23" spans="2:25" s="204" customFormat="1" ht="18" customHeight="1" x14ac:dyDescent="0.2">
      <c r="B23" s="180" t="s">
        <v>16</v>
      </c>
      <c r="C23" s="181"/>
      <c r="D23" s="210">
        <f>W12</f>
        <v>890.90909090909008</v>
      </c>
      <c r="E23" s="182" t="s">
        <v>34</v>
      </c>
      <c r="F23" s="168"/>
      <c r="R23" s="170"/>
      <c r="S23" s="171"/>
      <c r="T23" s="172"/>
      <c r="U23" s="172"/>
      <c r="V23" s="172"/>
      <c r="W23" s="172"/>
      <c r="X23" s="169"/>
      <c r="Y23" s="169"/>
    </row>
    <row r="24" spans="2:25" s="204" customFormat="1" ht="18" customHeight="1" thickBot="1" x14ac:dyDescent="0.25">
      <c r="B24" s="192" t="s">
        <v>109</v>
      </c>
      <c r="C24" s="193"/>
      <c r="D24" s="211">
        <f>W11</f>
        <v>8409.0909090909099</v>
      </c>
      <c r="E24" s="194" t="s">
        <v>34</v>
      </c>
      <c r="F24" s="168"/>
      <c r="R24" s="170"/>
      <c r="S24" s="171"/>
      <c r="T24" s="172"/>
      <c r="U24" s="172"/>
      <c r="V24" s="172"/>
      <c r="W24" s="172"/>
      <c r="X24" s="169"/>
      <c r="Y24" s="169"/>
    </row>
    <row r="27" spans="2:25" ht="18" customHeight="1" x14ac:dyDescent="0.2">
      <c r="B27" s="169" t="s">
        <v>117</v>
      </c>
    </row>
  </sheetData>
  <sheetProtection algorithmName="SHA-512" hashValue="fKeJcMvp2jsLafoF1xjWuX6Ec/3WXe3MWFJBOyFDfya5rfL5zJovKgURbr0GQ+x3SayZy5pViBshbX45JvQfBw==" saltValue="8AP6WBLuZCMgn5RmLKhTCg==" spinCount="100000" sheet="1" objects="1" scenarios="1" selectLockedCells="1"/>
  <pageMargins left="0.78740157480314965" right="0.78740157480314965" top="0.78740157480314965" bottom="0.78740157480314965" header="0.51181102362204722" footer="0.51181102362204722"/>
  <pageSetup paperSize="9" scale="7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89557-1DCD-41CB-93F4-8560DF4D872B}">
  <sheetPr codeName="Tabelle2"/>
  <dimension ref="B2:Q19"/>
  <sheetViews>
    <sheetView showGridLines="0" zoomScaleNormal="100" workbookViewId="0">
      <selection activeCell="E8" sqref="E8"/>
    </sheetView>
  </sheetViews>
  <sheetFormatPr baseColWidth="10" defaultColWidth="11.5703125" defaultRowHeight="12.75" x14ac:dyDescent="0.2"/>
  <cols>
    <col min="1" max="2" width="9.7109375" style="57" customWidth="1"/>
    <col min="3" max="3" width="17.7109375" style="57" customWidth="1"/>
    <col min="4" max="4" width="6.7109375" style="57" customWidth="1"/>
    <col min="5" max="5" width="18.7109375" style="57" customWidth="1"/>
    <col min="6" max="6" width="2.42578125" style="57" customWidth="1"/>
    <col min="7" max="7" width="4.140625" style="57" customWidth="1"/>
    <col min="8" max="8" width="9.7109375" style="57" customWidth="1"/>
    <col min="9" max="9" width="18.7109375" style="57" customWidth="1"/>
    <col min="10" max="10" width="4.7109375" style="57" customWidth="1"/>
    <col min="11" max="11" width="25.7109375" style="57" customWidth="1"/>
    <col min="12" max="17" width="12.7109375" style="57" customWidth="1"/>
    <col min="18" max="16384" width="11.5703125" style="57"/>
  </cols>
  <sheetData>
    <row r="2" spans="2:17" ht="36" customHeight="1" x14ac:dyDescent="0.2">
      <c r="B2" s="264" t="s">
        <v>104</v>
      </c>
      <c r="C2" s="264"/>
      <c r="D2" s="264"/>
      <c r="E2" s="264"/>
      <c r="F2" s="264"/>
      <c r="G2" s="264"/>
      <c r="H2" s="264"/>
      <c r="I2" s="264"/>
      <c r="J2" s="264"/>
      <c r="K2" s="264"/>
    </row>
    <row r="3" spans="2:17" s="156" customFormat="1" ht="11.25" x14ac:dyDescent="0.2">
      <c r="B3" s="157"/>
      <c r="C3" s="158"/>
      <c r="D3" s="158"/>
      <c r="E3" s="158"/>
      <c r="F3" s="158"/>
      <c r="N3" s="156" t="s">
        <v>69</v>
      </c>
    </row>
    <row r="4" spans="2:17" ht="3" customHeight="1" x14ac:dyDescent="0.2">
      <c r="B4" s="59"/>
      <c r="C4" s="59"/>
      <c r="D4" s="59"/>
      <c r="E4" s="59"/>
      <c r="F4" s="59"/>
      <c r="G4" s="59"/>
      <c r="H4" s="59"/>
      <c r="I4" s="59"/>
      <c r="J4" s="59"/>
      <c r="K4" s="59"/>
      <c r="L4" s="59"/>
      <c r="M4" s="59"/>
      <c r="N4" s="59"/>
    </row>
    <row r="5" spans="2:17" ht="162" customHeight="1" thickBot="1" x14ac:dyDescent="0.25"/>
    <row r="6" spans="2:17" ht="18" customHeight="1" thickBot="1" x14ac:dyDescent="0.3">
      <c r="B6" s="133" t="s">
        <v>5</v>
      </c>
      <c r="C6" s="134"/>
      <c r="D6" s="135"/>
      <c r="E6" s="136"/>
      <c r="G6" s="57" t="s">
        <v>3</v>
      </c>
      <c r="H6" s="262" t="s">
        <v>95</v>
      </c>
      <c r="I6" s="263"/>
      <c r="J6" s="263"/>
      <c r="K6" s="263"/>
      <c r="L6" s="263"/>
      <c r="M6" s="263"/>
      <c r="N6" s="263"/>
      <c r="O6" s="154"/>
      <c r="P6" s="154"/>
      <c r="Q6" s="154"/>
    </row>
    <row r="7" spans="2:17" ht="18" customHeight="1" x14ac:dyDescent="0.25">
      <c r="B7" s="128"/>
      <c r="C7" s="129"/>
      <c r="E7" s="130"/>
      <c r="H7" s="263"/>
      <c r="I7" s="263"/>
      <c r="J7" s="263"/>
      <c r="K7" s="263"/>
      <c r="L7" s="263"/>
      <c r="M7" s="263"/>
      <c r="N7" s="263"/>
      <c r="O7" s="154"/>
      <c r="P7" s="154"/>
      <c r="Q7" s="154"/>
    </row>
    <row r="8" spans="2:17" ht="18" customHeight="1" x14ac:dyDescent="0.2">
      <c r="B8" s="131" t="s">
        <v>90</v>
      </c>
      <c r="D8" s="57" t="s">
        <v>0</v>
      </c>
      <c r="E8" s="137">
        <v>12</v>
      </c>
      <c r="F8" s="60"/>
      <c r="G8" s="65" t="s">
        <v>91</v>
      </c>
      <c r="K8" s="62"/>
      <c r="L8" s="62"/>
      <c r="M8" s="62"/>
      <c r="N8" s="62"/>
      <c r="O8" s="62"/>
      <c r="P8" s="62"/>
      <c r="Q8" s="62"/>
    </row>
    <row r="9" spans="2:17" ht="18" customHeight="1" x14ac:dyDescent="0.2">
      <c r="B9" s="131" t="s">
        <v>8</v>
      </c>
      <c r="D9" s="57" t="s">
        <v>0</v>
      </c>
      <c r="E9" s="138">
        <v>28</v>
      </c>
      <c r="F9" s="60"/>
      <c r="G9" s="65" t="s">
        <v>91</v>
      </c>
      <c r="K9" s="62"/>
      <c r="L9" s="62"/>
      <c r="M9" s="62"/>
      <c r="N9" s="62"/>
      <c r="O9" s="62"/>
      <c r="P9" s="62"/>
      <c r="Q9" s="62"/>
    </row>
    <row r="10" spans="2:17" ht="9" customHeight="1" x14ac:dyDescent="0.2">
      <c r="B10" s="132"/>
      <c r="E10" s="130"/>
      <c r="F10" s="60"/>
      <c r="G10" s="65"/>
      <c r="K10" s="62"/>
      <c r="L10" s="62"/>
      <c r="M10" s="62"/>
      <c r="N10" s="62"/>
      <c r="O10" s="62"/>
      <c r="P10" s="62"/>
      <c r="Q10" s="62"/>
    </row>
    <row r="11" spans="2:17" ht="18" customHeight="1" thickBot="1" x14ac:dyDescent="0.25">
      <c r="B11" s="161" t="s">
        <v>6</v>
      </c>
      <c r="C11" s="159"/>
      <c r="D11" s="159" t="s">
        <v>1</v>
      </c>
      <c r="E11" s="160">
        <f>9.81*(E8*E9)/(E8+E9)</f>
        <v>82.404000000000011</v>
      </c>
      <c r="F11" s="60"/>
      <c r="G11" s="65" t="s">
        <v>92</v>
      </c>
      <c r="K11" s="62"/>
      <c r="L11" s="62"/>
      <c r="M11" s="62"/>
      <c r="N11" s="62"/>
      <c r="O11" s="62"/>
      <c r="P11" s="62"/>
      <c r="Q11" s="62"/>
    </row>
    <row r="12" spans="2:17" ht="18" customHeight="1" thickBot="1" x14ac:dyDescent="0.25">
      <c r="B12" s="62"/>
      <c r="E12" s="61"/>
      <c r="G12" s="65"/>
      <c r="K12" s="62"/>
      <c r="L12" s="62"/>
      <c r="M12" s="62"/>
      <c r="N12" s="62"/>
      <c r="O12" s="62"/>
      <c r="P12" s="62"/>
      <c r="Q12" s="62"/>
    </row>
    <row r="13" spans="2:17" ht="18" customHeight="1" thickBot="1" x14ac:dyDescent="0.3">
      <c r="B13" s="133" t="s">
        <v>2</v>
      </c>
      <c r="C13" s="134"/>
      <c r="D13" s="135"/>
      <c r="E13" s="136"/>
      <c r="G13" s="65" t="s">
        <v>4</v>
      </c>
      <c r="H13" s="262" t="s">
        <v>75</v>
      </c>
      <c r="I13" s="263"/>
      <c r="J13" s="263"/>
      <c r="K13" s="263"/>
      <c r="L13" s="263"/>
      <c r="M13" s="263"/>
      <c r="N13" s="263"/>
      <c r="O13" s="58"/>
      <c r="P13" s="58"/>
      <c r="Q13" s="58"/>
    </row>
    <row r="14" spans="2:17" ht="18" customHeight="1" x14ac:dyDescent="0.25">
      <c r="B14" s="128"/>
      <c r="C14" s="129"/>
      <c r="E14" s="130"/>
      <c r="G14" s="65"/>
      <c r="H14" s="263"/>
      <c r="I14" s="263"/>
      <c r="J14" s="263"/>
      <c r="K14" s="263"/>
      <c r="L14" s="263"/>
      <c r="M14" s="263"/>
      <c r="N14" s="263"/>
      <c r="O14" s="58"/>
      <c r="P14" s="58"/>
      <c r="Q14" s="58"/>
    </row>
    <row r="15" spans="2:17" ht="18" customHeight="1" x14ac:dyDescent="0.2">
      <c r="B15" s="131" t="s">
        <v>7</v>
      </c>
      <c r="D15" s="57" t="s">
        <v>1</v>
      </c>
      <c r="E15" s="137">
        <v>82.4</v>
      </c>
      <c r="F15" s="60"/>
      <c r="G15" s="65" t="s">
        <v>93</v>
      </c>
      <c r="K15" s="62"/>
      <c r="L15" s="62"/>
      <c r="M15" s="62"/>
      <c r="N15" s="62"/>
      <c r="O15" s="62"/>
      <c r="P15" s="62"/>
      <c r="Q15" s="62"/>
    </row>
    <row r="16" spans="2:17" ht="18" customHeight="1" x14ac:dyDescent="0.2">
      <c r="B16" s="131" t="s">
        <v>89</v>
      </c>
      <c r="D16" s="57" t="s">
        <v>0</v>
      </c>
      <c r="E16" s="138">
        <v>12</v>
      </c>
      <c r="F16" s="60"/>
      <c r="G16" s="65" t="s">
        <v>91</v>
      </c>
      <c r="K16" s="262" t="s">
        <v>96</v>
      </c>
      <c r="L16" s="262"/>
      <c r="M16" s="262"/>
      <c r="N16" s="262"/>
      <c r="O16" s="58"/>
      <c r="P16" s="58"/>
      <c r="Q16" s="58"/>
    </row>
    <row r="17" spans="2:17" ht="9" customHeight="1" x14ac:dyDescent="0.2">
      <c r="B17" s="132"/>
      <c r="E17" s="130"/>
      <c r="F17" s="60"/>
      <c r="G17" s="65"/>
      <c r="K17" s="262"/>
      <c r="L17" s="262"/>
      <c r="M17" s="262"/>
      <c r="N17" s="262"/>
      <c r="O17" s="58"/>
      <c r="P17" s="58"/>
      <c r="Q17" s="58"/>
    </row>
    <row r="18" spans="2:17" ht="18" customHeight="1" thickBot="1" x14ac:dyDescent="0.25">
      <c r="B18" s="161" t="s">
        <v>9</v>
      </c>
      <c r="C18" s="159"/>
      <c r="D18" s="159" t="s">
        <v>0</v>
      </c>
      <c r="E18" s="160">
        <f>+E16*E15/(9.81*E16-E15)</f>
        <v>27.99546998867498</v>
      </c>
      <c r="F18" s="60"/>
      <c r="G18" s="65" t="s">
        <v>94</v>
      </c>
      <c r="K18" s="262"/>
      <c r="L18" s="262"/>
      <c r="M18" s="262"/>
      <c r="N18" s="262"/>
      <c r="O18" s="58"/>
      <c r="P18" s="58"/>
      <c r="Q18" s="58"/>
    </row>
    <row r="19" spans="2:17" ht="18" customHeight="1" x14ac:dyDescent="0.2"/>
  </sheetData>
  <sheetProtection algorithmName="SHA-512" hashValue="o4rFQ+P01SjuzLDV2eYX7K5p8Z3+dCcW23vk5eR6urEEvNFbKGrFfn/WDg183nHhzfMF2DJqHvNsPeK7JHxLAg==" saltValue="fShivm6EhBF51BS7kmom8w==" spinCount="100000" sheet="1" objects="1" scenarios="1" selectLockedCells="1"/>
  <mergeCells count="4">
    <mergeCell ref="H6:N7"/>
    <mergeCell ref="H13:N14"/>
    <mergeCell ref="K16:N18"/>
    <mergeCell ref="B2:K2"/>
  </mergeCells>
  <pageMargins left="0.39370078740157483" right="0.39370078740157483" top="0.39370078740157483" bottom="0.39370078740157483" header="0.51181102362204722" footer="0.51181102362204722"/>
  <pageSetup paperSize="9" orientation="portrait"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2E832-9390-42B4-BC73-537E29FD63AD}">
  <sheetPr codeName="Tabelle9">
    <pageSetUpPr fitToPage="1"/>
  </sheetPr>
  <dimension ref="A1:I30"/>
  <sheetViews>
    <sheetView zoomScaleNormal="100" workbookViewId="0">
      <pane ySplit="2" topLeftCell="A3" activePane="bottomLeft" state="frozen"/>
      <selection sqref="A1:XFD1"/>
      <selection pane="bottomLeft" activeCell="N3" sqref="N3"/>
    </sheetView>
  </sheetViews>
  <sheetFormatPr baseColWidth="10" defaultColWidth="11.42578125" defaultRowHeight="12.75" x14ac:dyDescent="0.2"/>
  <cols>
    <col min="1" max="1" width="6.7109375" style="29" customWidth="1"/>
    <col min="2" max="2" width="10.85546875" style="29" customWidth="1"/>
    <col min="3" max="16384" width="11.42578125" style="29"/>
  </cols>
  <sheetData>
    <row r="1" spans="1:9" ht="12.95" customHeight="1" x14ac:dyDescent="0.25">
      <c r="A1" s="40"/>
    </row>
    <row r="2" spans="1:9" ht="50.25" customHeight="1" x14ac:dyDescent="0.2">
      <c r="B2" s="52" t="s">
        <v>30</v>
      </c>
    </row>
    <row r="3" spans="1:9" x14ac:dyDescent="0.2">
      <c r="B3" s="29" t="s">
        <v>70</v>
      </c>
    </row>
    <row r="4" spans="1:9" x14ac:dyDescent="0.2">
      <c r="A4" s="43" t="s">
        <v>71</v>
      </c>
      <c r="B4" s="44" t="s">
        <v>97</v>
      </c>
    </row>
    <row r="6" spans="1:9" ht="12.75" customHeight="1" x14ac:dyDescent="0.2">
      <c r="A6" s="43" t="s">
        <v>72</v>
      </c>
      <c r="B6" s="265" t="s">
        <v>100</v>
      </c>
      <c r="C6" s="265"/>
      <c r="D6" s="265"/>
      <c r="E6" s="265"/>
      <c r="F6" s="155"/>
      <c r="G6" s="155"/>
      <c r="H6" s="155"/>
      <c r="I6" s="155"/>
    </row>
    <row r="7" spans="1:9" ht="12.75" customHeight="1" x14ac:dyDescent="0.2">
      <c r="B7" s="265" t="s">
        <v>101</v>
      </c>
      <c r="C7" s="265"/>
      <c r="D7" s="265"/>
      <c r="E7" s="265"/>
      <c r="F7" s="265"/>
      <c r="G7" s="155"/>
      <c r="H7" s="155"/>
      <c r="I7" s="155"/>
    </row>
    <row r="8" spans="1:9" x14ac:dyDescent="0.2">
      <c r="B8" s="265" t="s">
        <v>102</v>
      </c>
      <c r="C8" s="265"/>
      <c r="D8" s="265"/>
      <c r="E8" s="265"/>
      <c r="F8" s="265"/>
      <c r="G8" s="155"/>
      <c r="H8" s="155"/>
      <c r="I8" s="155"/>
    </row>
    <row r="9" spans="1:9" x14ac:dyDescent="0.2">
      <c r="B9" s="155"/>
      <c r="C9" s="155"/>
      <c r="D9" s="155"/>
      <c r="E9" s="155"/>
      <c r="F9" s="155"/>
      <c r="G9" s="155"/>
      <c r="H9" s="155"/>
      <c r="I9" s="155"/>
    </row>
    <row r="10" spans="1:9" x14ac:dyDescent="0.2">
      <c r="B10" s="155"/>
      <c r="C10" s="155"/>
      <c r="D10" s="155"/>
      <c r="E10" s="155"/>
      <c r="F10" s="155"/>
      <c r="G10" s="155"/>
      <c r="H10" s="155"/>
      <c r="I10" s="155"/>
    </row>
    <row r="11" spans="1:9" x14ac:dyDescent="0.2">
      <c r="B11" s="265" t="s">
        <v>103</v>
      </c>
      <c r="C11" s="265"/>
      <c r="D11" s="265"/>
      <c r="E11" s="265"/>
      <c r="F11" s="265"/>
      <c r="G11" s="265"/>
      <c r="H11" s="265"/>
      <c r="I11" s="265"/>
    </row>
    <row r="12" spans="1:9" x14ac:dyDescent="0.2">
      <c r="B12" s="265"/>
      <c r="C12" s="265"/>
      <c r="D12" s="265"/>
      <c r="E12" s="265"/>
      <c r="F12" s="265"/>
      <c r="G12" s="265"/>
      <c r="H12" s="265"/>
      <c r="I12" s="265"/>
    </row>
    <row r="13" spans="1:9" x14ac:dyDescent="0.2">
      <c r="B13" s="265"/>
      <c r="C13" s="265"/>
      <c r="D13" s="265"/>
      <c r="E13" s="265"/>
      <c r="F13" s="265"/>
      <c r="G13" s="265"/>
      <c r="H13" s="265"/>
      <c r="I13" s="265"/>
    </row>
    <row r="14" spans="1:9" ht="12.75" customHeight="1" x14ac:dyDescent="0.2">
      <c r="B14" s="265" t="s">
        <v>98</v>
      </c>
      <c r="C14" s="265"/>
      <c r="D14" s="265"/>
      <c r="E14" s="265"/>
      <c r="F14" s="265"/>
      <c r="G14" s="265"/>
      <c r="H14" s="265"/>
      <c r="I14" s="265"/>
    </row>
    <row r="15" spans="1:9" x14ac:dyDescent="0.2">
      <c r="A15" s="43" t="s">
        <v>73</v>
      </c>
      <c r="B15" s="265"/>
      <c r="C15" s="265"/>
      <c r="D15" s="265"/>
      <c r="E15" s="265"/>
      <c r="F15" s="265"/>
      <c r="G15" s="265"/>
      <c r="H15" s="265"/>
      <c r="I15" s="265"/>
    </row>
    <row r="16" spans="1:9" x14ac:dyDescent="0.2">
      <c r="B16" s="265"/>
      <c r="C16" s="265"/>
      <c r="D16" s="265"/>
      <c r="E16" s="265"/>
      <c r="F16" s="265"/>
      <c r="G16" s="265"/>
      <c r="H16" s="265"/>
      <c r="I16" s="265"/>
    </row>
    <row r="17" spans="2:9" x14ac:dyDescent="0.2">
      <c r="B17" s="265"/>
      <c r="C17" s="265"/>
      <c r="D17" s="265"/>
      <c r="E17" s="265"/>
      <c r="F17" s="265"/>
      <c r="G17" s="265"/>
      <c r="H17" s="265"/>
      <c r="I17" s="265"/>
    </row>
    <row r="18" spans="2:9" x14ac:dyDescent="0.2">
      <c r="B18" s="265"/>
      <c r="C18" s="265"/>
      <c r="D18" s="265"/>
      <c r="E18" s="265"/>
      <c r="F18" s="265"/>
      <c r="G18" s="265"/>
      <c r="H18" s="265"/>
      <c r="I18" s="265"/>
    </row>
    <row r="19" spans="2:9" x14ac:dyDescent="0.2">
      <c r="B19" s="265"/>
      <c r="C19" s="265"/>
      <c r="D19" s="265"/>
      <c r="E19" s="265"/>
      <c r="F19" s="265"/>
      <c r="G19" s="265"/>
      <c r="H19" s="265"/>
      <c r="I19" s="265"/>
    </row>
    <row r="20" spans="2:9" x14ac:dyDescent="0.2">
      <c r="B20" s="265"/>
      <c r="C20" s="265"/>
      <c r="D20" s="265"/>
      <c r="E20" s="265"/>
      <c r="F20" s="265"/>
      <c r="G20" s="265"/>
      <c r="H20" s="265"/>
      <c r="I20" s="265"/>
    </row>
    <row r="21" spans="2:9" x14ac:dyDescent="0.2">
      <c r="B21" s="265"/>
      <c r="C21" s="265"/>
      <c r="D21" s="265"/>
      <c r="E21" s="265"/>
      <c r="F21" s="265"/>
      <c r="G21" s="265"/>
      <c r="H21" s="265"/>
      <c r="I21" s="265"/>
    </row>
    <row r="22" spans="2:9" ht="12.75" customHeight="1" x14ac:dyDescent="0.2">
      <c r="B22" s="265" t="s">
        <v>99</v>
      </c>
      <c r="C22" s="265"/>
      <c r="D22" s="265"/>
      <c r="E22" s="265"/>
      <c r="F22" s="265"/>
      <c r="G22" s="265"/>
      <c r="H22" s="265"/>
      <c r="I22" s="265"/>
    </row>
    <row r="23" spans="2:9" x14ac:dyDescent="0.2">
      <c r="B23" s="265"/>
      <c r="C23" s="265"/>
      <c r="D23" s="265"/>
      <c r="E23" s="265"/>
      <c r="F23" s="265"/>
      <c r="G23" s="265"/>
      <c r="H23" s="265"/>
      <c r="I23" s="265"/>
    </row>
    <row r="24" spans="2:9" x14ac:dyDescent="0.2">
      <c r="B24" s="265"/>
      <c r="C24" s="265"/>
      <c r="D24" s="265"/>
      <c r="E24" s="265"/>
      <c r="F24" s="265"/>
      <c r="G24" s="265"/>
      <c r="H24" s="265"/>
      <c r="I24" s="265"/>
    </row>
    <row r="25" spans="2:9" x14ac:dyDescent="0.2">
      <c r="B25" s="265"/>
      <c r="C25" s="265"/>
      <c r="D25" s="265"/>
      <c r="E25" s="265"/>
      <c r="F25" s="265"/>
      <c r="G25" s="265"/>
      <c r="H25" s="265"/>
      <c r="I25" s="265"/>
    </row>
    <row r="26" spans="2:9" x14ac:dyDescent="0.2">
      <c r="B26" s="265"/>
      <c r="C26" s="265"/>
      <c r="D26" s="265"/>
      <c r="E26" s="265"/>
      <c r="F26" s="265"/>
      <c r="G26" s="265"/>
      <c r="H26" s="265"/>
      <c r="I26" s="265"/>
    </row>
    <row r="27" spans="2:9" x14ac:dyDescent="0.2">
      <c r="B27" s="265" t="s">
        <v>116</v>
      </c>
      <c r="C27" s="266"/>
      <c r="D27" s="266"/>
      <c r="E27" s="266"/>
      <c r="F27" s="266"/>
      <c r="G27" s="266"/>
      <c r="H27" s="266"/>
      <c r="I27" s="266"/>
    </row>
    <row r="28" spans="2:9" x14ac:dyDescent="0.2">
      <c r="B28" s="266"/>
      <c r="C28" s="266"/>
      <c r="D28" s="266"/>
      <c r="E28" s="266"/>
      <c r="F28" s="266"/>
      <c r="G28" s="266"/>
      <c r="H28" s="266"/>
      <c r="I28" s="266"/>
    </row>
    <row r="29" spans="2:9" x14ac:dyDescent="0.2">
      <c r="B29" s="266"/>
      <c r="C29" s="266"/>
      <c r="D29" s="266"/>
      <c r="E29" s="266"/>
      <c r="F29" s="266"/>
      <c r="G29" s="266"/>
      <c r="H29" s="266"/>
      <c r="I29" s="266"/>
    </row>
    <row r="30" spans="2:9" x14ac:dyDescent="0.2">
      <c r="B30" s="266"/>
      <c r="C30" s="266"/>
      <c r="D30" s="266"/>
      <c r="E30" s="266"/>
      <c r="F30" s="266"/>
      <c r="G30" s="266"/>
      <c r="H30" s="266"/>
      <c r="I30" s="266"/>
    </row>
  </sheetData>
  <sheetProtection algorithmName="SHA-512" hashValue="4IZgxMGPVflRpX+ntMxg9eLwvTQB0NfggdNcP0PUObNiOwKDAEYafPyyhApGigIvbbQxK3yTzRRL4et2z6ryDg==" saltValue="UyIugi20PMZungGN64QM7w==" spinCount="100000" sheet="1" objects="1" scenarios="1" selectLockedCells="1"/>
  <mergeCells count="7">
    <mergeCell ref="B22:I26"/>
    <mergeCell ref="B27:I30"/>
    <mergeCell ref="B14:I21"/>
    <mergeCell ref="B6:E6"/>
    <mergeCell ref="B8:F8"/>
    <mergeCell ref="B7:F7"/>
    <mergeCell ref="B11:I13"/>
  </mergeCells>
  <pageMargins left="0.78740157480314965" right="0.78740157480314965" top="0.98425196850393704" bottom="0.98425196850393704" header="0.51181102362204722" footer="0.51181102362204722"/>
  <pageSetup paperSize="9" scale="67" fitToHeight="0" orientation="portrait" r:id="rId1"/>
  <headerFooter alignWithMargins="0"/>
  <rowBreaks count="1" manualBreakCount="1">
    <brk id="20" max="16383" man="1"/>
  </rowBreaks>
  <ignoredErrors>
    <ignoredError sqref="A4 A15 A6"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09452-5138-4884-8C35-25FC016799B0}">
  <sheetPr codeName="Tabelle3">
    <pageSetUpPr fitToPage="1"/>
  </sheetPr>
  <dimension ref="A2:O32"/>
  <sheetViews>
    <sheetView zoomScaleNormal="100" workbookViewId="0">
      <selection activeCell="I12" sqref="I12"/>
    </sheetView>
  </sheetViews>
  <sheetFormatPr baseColWidth="10" defaultColWidth="11.42578125" defaultRowHeight="12.75" x14ac:dyDescent="0.2"/>
  <cols>
    <col min="1" max="1" width="4.28515625" style="29" customWidth="1"/>
    <col min="2" max="5" width="11.28515625" style="29" customWidth="1"/>
    <col min="6" max="6" width="5.7109375" style="29" customWidth="1"/>
    <col min="7" max="10" width="11.28515625" style="29" customWidth="1"/>
    <col min="11" max="11" width="5.7109375" style="29" customWidth="1"/>
    <col min="12" max="16384" width="11.42578125" style="29"/>
  </cols>
  <sheetData>
    <row r="2" spans="1:15" ht="22.5" customHeight="1" x14ac:dyDescent="0.3">
      <c r="A2" s="142"/>
      <c r="B2" s="51" t="s">
        <v>29</v>
      </c>
    </row>
    <row r="3" spans="1:15" s="31" customFormat="1" ht="31.5" customHeight="1" x14ac:dyDescent="0.2">
      <c r="B3" s="33" t="s">
        <v>105</v>
      </c>
    </row>
    <row r="4" spans="1:15" s="30" customFormat="1" ht="3" customHeight="1" x14ac:dyDescent="0.2">
      <c r="B4" s="143"/>
      <c r="C4" s="143"/>
      <c r="D4" s="143"/>
      <c r="E4" s="143"/>
      <c r="F4" s="143"/>
      <c r="G4" s="143"/>
      <c r="H4" s="143"/>
      <c r="I4" s="143"/>
      <c r="J4" s="143"/>
      <c r="K4" s="143"/>
      <c r="L4" s="143"/>
      <c r="M4" s="143"/>
      <c r="N4" s="143"/>
      <c r="O4" s="143"/>
    </row>
    <row r="6" spans="1:15" ht="12.75" customHeight="1" x14ac:dyDescent="0.2">
      <c r="B6" s="267" t="s">
        <v>79</v>
      </c>
      <c r="C6" s="268"/>
      <c r="D6" s="268"/>
      <c r="E6" s="269"/>
      <c r="G6" s="267" t="s">
        <v>82</v>
      </c>
      <c r="H6" s="268"/>
      <c r="I6" s="268"/>
      <c r="J6" s="269"/>
      <c r="K6" s="35"/>
      <c r="L6" s="267" t="s">
        <v>81</v>
      </c>
      <c r="M6" s="268"/>
      <c r="N6" s="268"/>
      <c r="O6" s="269"/>
    </row>
    <row r="7" spans="1:15" ht="12.75" customHeight="1" x14ac:dyDescent="0.2">
      <c r="B7" s="270"/>
      <c r="C7" s="271"/>
      <c r="D7" s="271"/>
      <c r="E7" s="272"/>
      <c r="G7" s="270"/>
      <c r="H7" s="271"/>
      <c r="I7" s="271"/>
      <c r="J7" s="272"/>
      <c r="K7" s="35"/>
      <c r="L7" s="270"/>
      <c r="M7" s="271"/>
      <c r="N7" s="271"/>
      <c r="O7" s="272"/>
    </row>
    <row r="8" spans="1:15" x14ac:dyDescent="0.2">
      <c r="B8" s="66"/>
      <c r="E8" s="67"/>
      <c r="G8" s="66"/>
      <c r="J8" s="67"/>
      <c r="L8" s="66"/>
      <c r="O8" s="67"/>
    </row>
    <row r="9" spans="1:15" x14ac:dyDescent="0.2">
      <c r="B9" s="66"/>
      <c r="E9" s="67"/>
      <c r="G9" s="66"/>
      <c r="J9" s="67"/>
      <c r="L9" s="66"/>
      <c r="O9" s="67"/>
    </row>
    <row r="10" spans="1:15" x14ac:dyDescent="0.2">
      <c r="B10" s="66"/>
      <c r="E10" s="67"/>
      <c r="G10" s="66"/>
      <c r="J10" s="67"/>
      <c r="L10" s="66"/>
      <c r="O10" s="67"/>
    </row>
    <row r="11" spans="1:15" x14ac:dyDescent="0.2">
      <c r="B11" s="66"/>
      <c r="E11" s="67"/>
      <c r="G11" s="66"/>
      <c r="J11" s="67"/>
      <c r="L11" s="66"/>
      <c r="O11" s="67"/>
    </row>
    <row r="12" spans="1:15" x14ac:dyDescent="0.2">
      <c r="B12" s="66"/>
      <c r="E12" s="67"/>
      <c r="G12" s="66"/>
      <c r="J12" s="67"/>
      <c r="L12" s="66"/>
      <c r="O12" s="67"/>
    </row>
    <row r="13" spans="1:15" x14ac:dyDescent="0.2">
      <c r="B13" s="66"/>
      <c r="E13" s="67"/>
      <c r="G13" s="66"/>
      <c r="J13" s="67"/>
      <c r="L13" s="66"/>
      <c r="O13" s="67"/>
    </row>
    <row r="14" spans="1:15" x14ac:dyDescent="0.2">
      <c r="B14" s="66"/>
      <c r="E14" s="67"/>
      <c r="G14" s="66"/>
      <c r="J14" s="67"/>
      <c r="L14" s="66"/>
      <c r="O14" s="67"/>
    </row>
    <row r="15" spans="1:15" x14ac:dyDescent="0.2">
      <c r="B15" s="66"/>
      <c r="E15" s="67"/>
      <c r="G15" s="66"/>
      <c r="J15" s="67"/>
      <c r="L15" s="66"/>
      <c r="O15" s="67"/>
    </row>
    <row r="16" spans="1:15" x14ac:dyDescent="0.2">
      <c r="B16" s="68"/>
      <c r="C16" s="69"/>
      <c r="D16" s="69"/>
      <c r="E16" s="70"/>
      <c r="G16" s="68"/>
      <c r="H16" s="69"/>
      <c r="I16" s="69"/>
      <c r="J16" s="70"/>
      <c r="L16" s="68"/>
      <c r="M16" s="69"/>
      <c r="N16" s="69"/>
      <c r="O16" s="70"/>
    </row>
    <row r="18" spans="2:15" ht="12.75" customHeight="1" x14ac:dyDescent="0.2">
      <c r="B18" s="267" t="s">
        <v>80</v>
      </c>
      <c r="C18" s="268"/>
      <c r="D18" s="268"/>
      <c r="E18" s="269"/>
      <c r="G18" s="267" t="s">
        <v>83</v>
      </c>
      <c r="H18" s="268"/>
      <c r="I18" s="268"/>
      <c r="J18" s="269"/>
      <c r="K18" s="35"/>
      <c r="L18" s="267" t="s">
        <v>111</v>
      </c>
      <c r="M18" s="268"/>
      <c r="N18" s="268"/>
      <c r="O18" s="269"/>
    </row>
    <row r="19" spans="2:15" ht="12.75" customHeight="1" x14ac:dyDescent="0.2">
      <c r="B19" s="270"/>
      <c r="C19" s="271"/>
      <c r="D19" s="271"/>
      <c r="E19" s="272"/>
      <c r="G19" s="270"/>
      <c r="H19" s="271"/>
      <c r="I19" s="271"/>
      <c r="J19" s="272"/>
      <c r="K19" s="35"/>
      <c r="L19" s="270"/>
      <c r="M19" s="271"/>
      <c r="N19" s="271"/>
      <c r="O19" s="272"/>
    </row>
    <row r="20" spans="2:15" x14ac:dyDescent="0.2">
      <c r="B20" s="66"/>
      <c r="E20" s="67"/>
      <c r="G20" s="66"/>
      <c r="J20" s="67"/>
      <c r="L20" s="66"/>
      <c r="O20" s="67"/>
    </row>
    <row r="21" spans="2:15" x14ac:dyDescent="0.2">
      <c r="B21" s="66"/>
      <c r="E21" s="67"/>
      <c r="G21" s="66"/>
      <c r="J21" s="67"/>
      <c r="L21" s="66"/>
      <c r="O21" s="67"/>
    </row>
    <row r="22" spans="2:15" x14ac:dyDescent="0.2">
      <c r="B22" s="66"/>
      <c r="E22" s="67"/>
      <c r="G22" s="66"/>
      <c r="J22" s="67"/>
      <c r="L22" s="66"/>
      <c r="O22" s="67"/>
    </row>
    <row r="23" spans="2:15" x14ac:dyDescent="0.2">
      <c r="B23" s="66"/>
      <c r="E23" s="67"/>
      <c r="G23" s="66"/>
      <c r="J23" s="67"/>
      <c r="L23" s="66"/>
      <c r="O23" s="67"/>
    </row>
    <row r="24" spans="2:15" x14ac:dyDescent="0.2">
      <c r="B24" s="66"/>
      <c r="E24" s="67"/>
      <c r="G24" s="66"/>
      <c r="J24" s="67"/>
      <c r="L24" s="66"/>
      <c r="O24" s="67"/>
    </row>
    <row r="25" spans="2:15" x14ac:dyDescent="0.2">
      <c r="B25" s="66"/>
      <c r="E25" s="67"/>
      <c r="G25" s="66"/>
      <c r="J25" s="67"/>
      <c r="L25" s="66"/>
      <c r="O25" s="67"/>
    </row>
    <row r="26" spans="2:15" x14ac:dyDescent="0.2">
      <c r="B26" s="66"/>
      <c r="E26" s="67"/>
      <c r="G26" s="66"/>
      <c r="J26" s="67"/>
      <c r="L26" s="66"/>
      <c r="O26" s="67"/>
    </row>
    <row r="27" spans="2:15" x14ac:dyDescent="0.2">
      <c r="B27" s="66"/>
      <c r="E27" s="67"/>
      <c r="G27" s="66"/>
      <c r="J27" s="67"/>
      <c r="L27" s="66"/>
      <c r="O27" s="67"/>
    </row>
    <row r="28" spans="2:15" x14ac:dyDescent="0.2">
      <c r="B28" s="68"/>
      <c r="C28" s="69"/>
      <c r="D28" s="69"/>
      <c r="E28" s="70"/>
      <c r="G28" s="68"/>
      <c r="H28" s="69"/>
      <c r="I28" s="69"/>
      <c r="J28" s="70"/>
      <c r="L28" s="68"/>
      <c r="M28" s="69"/>
      <c r="N28" s="69"/>
      <c r="O28" s="70"/>
    </row>
    <row r="30" spans="2:15" ht="12.75" customHeight="1" x14ac:dyDescent="0.2"/>
    <row r="31" spans="2:15" ht="12.75" customHeight="1" x14ac:dyDescent="0.2"/>
    <row r="32" spans="2:15" x14ac:dyDescent="0.2">
      <c r="B32" s="29" t="s">
        <v>117</v>
      </c>
    </row>
  </sheetData>
  <sheetProtection algorithmName="SHA-512" hashValue="VUwB27XplS7TyAs+rFpTkmZOhotYefW6gmozMvgzfAsGH+ELE4B0HxCEcOTEFbSX5mZaoY3jduhevXfR30P+nw==" saltValue="T2K3nlNxQLrhLRV4SADxtQ==" spinCount="100000" sheet="1" objects="1" scenarios="1" selectLockedCells="1"/>
  <mergeCells count="6">
    <mergeCell ref="B18:E19"/>
    <mergeCell ref="L6:O7"/>
    <mergeCell ref="B6:E7"/>
    <mergeCell ref="G6:J7"/>
    <mergeCell ref="G18:J19"/>
    <mergeCell ref="L18:O19"/>
  </mergeCells>
  <pageMargins left="0.78740157480314965" right="0.78740157480314965" top="0.98425196850393704" bottom="0.98425196850393704" header="0.51181102362204722" footer="0.51181102362204722"/>
  <pageSetup paperSize="9" scale="4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32E6E-1954-4C90-A06F-FF027ECD0881}">
  <sheetPr codeName="Tabelle4"/>
  <dimension ref="A1:L29"/>
  <sheetViews>
    <sheetView zoomScaleNormal="100" workbookViewId="0">
      <selection activeCell="D6" sqref="D6"/>
    </sheetView>
  </sheetViews>
  <sheetFormatPr baseColWidth="10" defaultColWidth="11.42578125" defaultRowHeight="12.75" x14ac:dyDescent="0.2"/>
  <cols>
    <col min="1" max="1" width="6.7109375" style="29" customWidth="1"/>
    <col min="2" max="2" width="45.7109375" style="29" customWidth="1"/>
    <col min="3" max="3" width="11.7109375" style="89" customWidth="1"/>
    <col min="4" max="4" width="10.7109375" style="89" customWidth="1"/>
    <col min="5" max="5" width="6.7109375" style="89" customWidth="1"/>
    <col min="6" max="7" width="10.7109375" style="29" customWidth="1"/>
    <col min="8" max="8" width="8.140625" style="29" customWidth="1"/>
    <col min="9" max="9" width="9.28515625" style="29" customWidth="1"/>
    <col min="10" max="10" width="11.42578125" style="29"/>
    <col min="11" max="11" width="15.7109375" style="29" customWidth="1"/>
    <col min="12" max="16384" width="11.42578125" style="29"/>
  </cols>
  <sheetData>
    <row r="1" spans="1:5" ht="12.95" customHeight="1" x14ac:dyDescent="0.2"/>
    <row r="2" spans="1:5" ht="30" customHeight="1" x14ac:dyDescent="0.2">
      <c r="B2" s="51" t="s">
        <v>31</v>
      </c>
    </row>
    <row r="3" spans="1:5" ht="12" customHeight="1" thickBot="1" x14ac:dyDescent="0.25">
      <c r="B3" s="39"/>
    </row>
    <row r="4" spans="1:5" ht="15" customHeight="1" x14ac:dyDescent="0.2">
      <c r="B4" s="273" t="s">
        <v>32</v>
      </c>
      <c r="C4" s="123"/>
      <c r="D4" s="123"/>
      <c r="E4" s="124"/>
    </row>
    <row r="5" spans="1:5" ht="15" customHeight="1" x14ac:dyDescent="0.2">
      <c r="B5" s="274"/>
      <c r="E5" s="125"/>
    </row>
    <row r="6" spans="1:5" s="77" customFormat="1" ht="18" customHeight="1" x14ac:dyDescent="0.2">
      <c r="B6" s="78" t="s">
        <v>33</v>
      </c>
      <c r="C6" s="79" t="s">
        <v>86</v>
      </c>
      <c r="D6" s="80">
        <v>4700</v>
      </c>
      <c r="E6" s="94" t="s">
        <v>34</v>
      </c>
    </row>
    <row r="7" spans="1:5" ht="26.1" customHeight="1" x14ac:dyDescent="0.2">
      <c r="B7" s="78" t="s">
        <v>35</v>
      </c>
      <c r="C7" s="95">
        <v>88</v>
      </c>
      <c r="D7" s="85">
        <f>C7/2</f>
        <v>44</v>
      </c>
      <c r="E7" s="94" t="s">
        <v>36</v>
      </c>
    </row>
    <row r="8" spans="1:5" s="77" customFormat="1" ht="18" customHeight="1" x14ac:dyDescent="0.2">
      <c r="B8" s="78" t="s">
        <v>37</v>
      </c>
      <c r="C8" s="79"/>
      <c r="D8" s="84">
        <f>D6*(100-D7)/100</f>
        <v>2632</v>
      </c>
      <c r="E8" s="94" t="s">
        <v>34</v>
      </c>
    </row>
    <row r="9" spans="1:5" ht="18" customHeight="1" x14ac:dyDescent="0.2">
      <c r="A9" s="77"/>
      <c r="B9" s="78" t="s">
        <v>38</v>
      </c>
      <c r="C9" s="79"/>
      <c r="D9" s="84">
        <f>D6*D7/100</f>
        <v>2068</v>
      </c>
      <c r="E9" s="94" t="s">
        <v>34</v>
      </c>
    </row>
    <row r="10" spans="1:5" s="77" customFormat="1" ht="18" customHeight="1" x14ac:dyDescent="0.2">
      <c r="B10" s="78" t="s">
        <v>39</v>
      </c>
      <c r="C10" s="79" t="s">
        <v>85</v>
      </c>
      <c r="D10" s="80">
        <v>0</v>
      </c>
      <c r="E10" s="94" t="s">
        <v>34</v>
      </c>
    </row>
    <row r="11" spans="1:5" s="77" customFormat="1" ht="18" customHeight="1" thickBot="1" x14ac:dyDescent="0.25">
      <c r="B11" s="81" t="s">
        <v>40</v>
      </c>
      <c r="C11" s="82" t="s">
        <v>84</v>
      </c>
      <c r="D11" s="83">
        <v>0</v>
      </c>
      <c r="E11" s="106" t="s">
        <v>34</v>
      </c>
    </row>
    <row r="12" spans="1:5" ht="15" customHeight="1" thickBot="1" x14ac:dyDescent="0.25">
      <c r="B12" s="45"/>
      <c r="C12" s="71"/>
      <c r="D12" s="71"/>
      <c r="E12" s="71"/>
    </row>
    <row r="13" spans="1:5" ht="15" customHeight="1" x14ac:dyDescent="0.2">
      <c r="B13" s="273" t="s">
        <v>41</v>
      </c>
      <c r="C13" s="72"/>
      <c r="D13" s="72"/>
      <c r="E13" s="126"/>
    </row>
    <row r="14" spans="1:5" ht="15" customHeight="1" x14ac:dyDescent="0.2">
      <c r="B14" s="274"/>
      <c r="C14" s="71"/>
      <c r="D14" s="71"/>
      <c r="E14" s="127"/>
    </row>
    <row r="15" spans="1:5" s="77" customFormat="1" ht="18" customHeight="1" x14ac:dyDescent="0.2">
      <c r="B15" s="78" t="s">
        <v>42</v>
      </c>
      <c r="C15" s="79" t="s">
        <v>43</v>
      </c>
      <c r="D15" s="80">
        <v>2720</v>
      </c>
      <c r="E15" s="94" t="s">
        <v>44</v>
      </c>
    </row>
    <row r="16" spans="1:5" s="77" customFormat="1" ht="18" customHeight="1" x14ac:dyDescent="0.2">
      <c r="B16" s="78" t="s">
        <v>45</v>
      </c>
      <c r="C16" s="79" t="s">
        <v>46</v>
      </c>
      <c r="D16" s="80">
        <v>1500</v>
      </c>
      <c r="E16" s="94" t="s">
        <v>44</v>
      </c>
    </row>
    <row r="17" spans="2:12" s="77" customFormat="1" ht="18" customHeight="1" x14ac:dyDescent="0.2">
      <c r="B17" s="78" t="s">
        <v>47</v>
      </c>
      <c r="C17" s="79" t="s">
        <v>48</v>
      </c>
      <c r="D17" s="80">
        <v>1000</v>
      </c>
      <c r="E17" s="94" t="s">
        <v>44</v>
      </c>
    </row>
    <row r="18" spans="2:12" s="77" customFormat="1" ht="18" customHeight="1" thickBot="1" x14ac:dyDescent="0.25">
      <c r="B18" s="81" t="s">
        <v>49</v>
      </c>
      <c r="C18" s="82" t="s">
        <v>50</v>
      </c>
      <c r="D18" s="83">
        <v>900</v>
      </c>
      <c r="E18" s="106" t="s">
        <v>44</v>
      </c>
    </row>
    <row r="19" spans="2:12" ht="8.1" customHeight="1" x14ac:dyDescent="0.2">
      <c r="C19" s="73" t="s">
        <v>51</v>
      </c>
      <c r="D19" s="73">
        <f>b+_c</f>
        <v>2500</v>
      </c>
      <c r="E19" s="71"/>
    </row>
    <row r="20" spans="2:12" ht="8.1" customHeight="1" thickBot="1" x14ac:dyDescent="0.25">
      <c r="B20" s="45"/>
      <c r="C20" s="73" t="s">
        <v>52</v>
      </c>
      <c r="D20" s="73">
        <f>d</f>
        <v>900</v>
      </c>
      <c r="E20" s="71"/>
    </row>
    <row r="21" spans="2:12" s="31" customFormat="1" ht="21.95" customHeight="1" x14ac:dyDescent="0.2">
      <c r="B21" s="46" t="s">
        <v>53</v>
      </c>
      <c r="C21" s="74"/>
      <c r="D21" s="74">
        <f>SUM(D6,GHeck,GFront)</f>
        <v>4700</v>
      </c>
      <c r="E21" s="120" t="s">
        <v>34</v>
      </c>
    </row>
    <row r="22" spans="2:12" s="31" customFormat="1" ht="21.95" customHeight="1" x14ac:dyDescent="0.2">
      <c r="B22" s="47" t="s">
        <v>54</v>
      </c>
      <c r="C22" s="104"/>
      <c r="D22" s="75">
        <f>(GHalt*a+GHeck*(a+h)-GFront*f)/a</f>
        <v>2632</v>
      </c>
      <c r="E22" s="121" t="s">
        <v>34</v>
      </c>
    </row>
    <row r="23" spans="2:12" s="31" customFormat="1" ht="21.95" customHeight="1" x14ac:dyDescent="0.2">
      <c r="B23" s="47" t="s">
        <v>55</v>
      </c>
      <c r="C23" s="104"/>
      <c r="D23" s="75">
        <f>(GValt*a+GFront*(a+f)-GHeck*h)/a</f>
        <v>2068</v>
      </c>
      <c r="E23" s="121" t="s">
        <v>34</v>
      </c>
    </row>
    <row r="24" spans="2:12" s="31" customFormat="1" ht="21.95" customHeight="1" thickBot="1" x14ac:dyDescent="0.25">
      <c r="B24" s="48" t="s">
        <v>56</v>
      </c>
      <c r="C24" s="105"/>
      <c r="D24" s="76">
        <f>D23/D21*100</f>
        <v>44</v>
      </c>
      <c r="E24" s="122" t="s">
        <v>36</v>
      </c>
      <c r="F24" s="32" t="str">
        <f>IF(D24&lt;19.5,"Achtung Vorderachslast unter 20%, Frontballast erhöhen oder Heckbelastung verringern"," ")</f>
        <v xml:space="preserve"> </v>
      </c>
      <c r="G24" s="32"/>
      <c r="H24" s="32"/>
      <c r="I24" s="32"/>
      <c r="J24" s="32"/>
      <c r="K24" s="33"/>
      <c r="L24" s="33"/>
    </row>
    <row r="25" spans="2:12" ht="15" x14ac:dyDescent="0.2">
      <c r="F25" s="34" t="str">
        <f>IF(D24&lt;19.5,"Frontgewicht mindestens"," ")</f>
        <v xml:space="preserve"> </v>
      </c>
      <c r="G25" s="35"/>
      <c r="I25" s="36" t="str">
        <f>IF(D24&lt;19.5,#REF!," ")</f>
        <v xml:space="preserve"> </v>
      </c>
      <c r="J25" s="37" t="str">
        <f>IF(D24&lt;19.5,"kg"," ")</f>
        <v xml:space="preserve"> </v>
      </c>
    </row>
    <row r="26" spans="2:12" ht="15" x14ac:dyDescent="0.2">
      <c r="H26" s="35"/>
      <c r="L26" s="35"/>
    </row>
    <row r="27" spans="2:12" ht="15" x14ac:dyDescent="0.2">
      <c r="B27" s="29" t="s">
        <v>117</v>
      </c>
      <c r="L27" s="35"/>
    </row>
    <row r="28" spans="2:12" ht="15" x14ac:dyDescent="0.2">
      <c r="L28" s="35"/>
    </row>
    <row r="29" spans="2:12" x14ac:dyDescent="0.2">
      <c r="G29" s="38"/>
      <c r="H29" s="38"/>
    </row>
  </sheetData>
  <sheetProtection algorithmName="SHA-512" hashValue="i61LTcBrq4VSdyzAQmXUO717gw3tsRhPvYrME1OAfLX3OARWUGrIrHb9OzB0gpU1QgsiQ7SWh9ORE9EbtRvtaQ==" saltValue="AK+OLoqTK9+S72mtG96pHw==" spinCount="100000" sheet="1" objects="1" scenarios="1" selectLockedCells="1"/>
  <mergeCells count="2">
    <mergeCell ref="B4:B5"/>
    <mergeCell ref="B13:B14"/>
  </mergeCells>
  <conditionalFormatting sqref="E24">
    <cfRule type="cellIs" dxfId="8" priority="1" stopIfTrue="1" operator="lessThan">
      <formula>20</formula>
    </cfRule>
  </conditionalFormatting>
  <conditionalFormatting sqref="D24">
    <cfRule type="cellIs" dxfId="7" priority="2" stopIfTrue="1" operator="lessThan">
      <formula>19.5</formula>
    </cfRule>
  </conditionalFormatting>
  <pageMargins left="0.78740157480314965" right="0.78740157480314965" top="0.78740157480314965" bottom="0.78740157480314965" header="0.51181102362204722" footer="0.51181102362204722"/>
  <pageSetup paperSize="9" scale="7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2" r:id="rId4" name="Spinner 2">
              <controlPr defaultSize="0" autoPict="0">
                <anchor moveWithCells="1" sizeWithCells="1">
                  <from>
                    <xdr:col>2</xdr:col>
                    <xdr:colOff>161925</xdr:colOff>
                    <xdr:row>6</xdr:row>
                    <xdr:rowOff>19050</xdr:rowOff>
                  </from>
                  <to>
                    <xdr:col>2</xdr:col>
                    <xdr:colOff>704850</xdr:colOff>
                    <xdr:row>6</xdr:row>
                    <xdr:rowOff>304800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D6BFB-6F27-4D5E-96C4-713606C8B251}">
  <sheetPr codeName="Tabelle5"/>
  <dimension ref="B1:N30"/>
  <sheetViews>
    <sheetView zoomScaleNormal="100" workbookViewId="0">
      <selection activeCell="D6" sqref="D6"/>
    </sheetView>
  </sheetViews>
  <sheetFormatPr baseColWidth="10" defaultColWidth="11.42578125" defaultRowHeight="12.75" x14ac:dyDescent="0.2"/>
  <cols>
    <col min="1" max="1" width="6.7109375" style="29" customWidth="1"/>
    <col min="2" max="2" width="45.7109375" style="29" customWidth="1"/>
    <col min="3" max="3" width="11.7109375" style="89" customWidth="1"/>
    <col min="4" max="4" width="10.7109375" style="89" customWidth="1"/>
    <col min="5" max="5" width="6.7109375" style="89" customWidth="1"/>
    <col min="6" max="7" width="10.7109375" style="29" customWidth="1"/>
    <col min="8" max="8" width="8.140625" style="29" customWidth="1"/>
    <col min="9" max="9" width="9.28515625" style="29" customWidth="1"/>
    <col min="10" max="10" width="11.42578125" style="29"/>
    <col min="11" max="11" width="15.7109375" style="29" customWidth="1"/>
    <col min="12" max="12" width="11.42578125" style="29"/>
    <col min="13" max="13" width="28.5703125" style="29" customWidth="1"/>
    <col min="14" max="14" width="16" style="29" customWidth="1"/>
    <col min="15" max="16384" width="11.42578125" style="29"/>
  </cols>
  <sheetData>
    <row r="1" spans="2:5" ht="12.95" customHeight="1" x14ac:dyDescent="0.2"/>
    <row r="2" spans="2:5" ht="30" customHeight="1" x14ac:dyDescent="0.2">
      <c r="B2" s="51" t="s">
        <v>57</v>
      </c>
    </row>
    <row r="3" spans="2:5" ht="12" customHeight="1" thickBot="1" x14ac:dyDescent="0.25">
      <c r="B3" s="28"/>
    </row>
    <row r="4" spans="2:5" ht="15" customHeight="1" x14ac:dyDescent="0.2">
      <c r="B4" s="273" t="s">
        <v>32</v>
      </c>
      <c r="C4" s="90"/>
      <c r="D4" s="90"/>
      <c r="E4" s="91"/>
    </row>
    <row r="5" spans="2:5" ht="15" customHeight="1" x14ac:dyDescent="0.2">
      <c r="B5" s="274"/>
      <c r="C5" s="92"/>
      <c r="D5" s="92"/>
      <c r="E5" s="93"/>
    </row>
    <row r="6" spans="2:5" ht="18" customHeight="1" x14ac:dyDescent="0.2">
      <c r="B6" s="78" t="s">
        <v>33</v>
      </c>
      <c r="C6" s="79" t="s">
        <v>86</v>
      </c>
      <c r="D6" s="80">
        <v>6000</v>
      </c>
      <c r="E6" s="94" t="s">
        <v>34</v>
      </c>
    </row>
    <row r="7" spans="2:5" ht="26.1" customHeight="1" x14ac:dyDescent="0.2">
      <c r="B7" s="78" t="s">
        <v>35</v>
      </c>
      <c r="C7" s="95">
        <v>88</v>
      </c>
      <c r="D7" s="85">
        <f>C7/2</f>
        <v>44</v>
      </c>
      <c r="E7" s="94" t="s">
        <v>36</v>
      </c>
    </row>
    <row r="8" spans="2:5" ht="18" customHeight="1" x14ac:dyDescent="0.2">
      <c r="B8" s="78" t="s">
        <v>37</v>
      </c>
      <c r="C8" s="79"/>
      <c r="D8" s="84">
        <f>D6*(100-D7)/100</f>
        <v>3360</v>
      </c>
      <c r="E8" s="94" t="s">
        <v>34</v>
      </c>
    </row>
    <row r="9" spans="2:5" ht="18" customHeight="1" x14ac:dyDescent="0.2">
      <c r="B9" s="78" t="s">
        <v>38</v>
      </c>
      <c r="C9" s="79"/>
      <c r="D9" s="84">
        <f>D6*D7/100</f>
        <v>2640</v>
      </c>
      <c r="E9" s="94" t="s">
        <v>34</v>
      </c>
    </row>
    <row r="10" spans="2:5" ht="18" customHeight="1" x14ac:dyDescent="0.2">
      <c r="B10" s="78" t="s">
        <v>39</v>
      </c>
      <c r="C10" s="79" t="s">
        <v>85</v>
      </c>
      <c r="D10" s="80">
        <v>0</v>
      </c>
      <c r="E10" s="94" t="s">
        <v>34</v>
      </c>
    </row>
    <row r="11" spans="2:5" ht="18" customHeight="1" thickBot="1" x14ac:dyDescent="0.25">
      <c r="B11" s="81" t="s">
        <v>40</v>
      </c>
      <c r="C11" s="82" t="s">
        <v>84</v>
      </c>
      <c r="D11" s="83">
        <v>0</v>
      </c>
      <c r="E11" s="97" t="s">
        <v>34</v>
      </c>
    </row>
    <row r="12" spans="2:5" ht="15" customHeight="1" thickBot="1" x14ac:dyDescent="0.25">
      <c r="B12" s="86"/>
      <c r="C12" s="96"/>
      <c r="D12" s="96"/>
      <c r="E12" s="98"/>
    </row>
    <row r="13" spans="2:5" ht="15" customHeight="1" x14ac:dyDescent="0.2">
      <c r="B13" s="273" t="s">
        <v>41</v>
      </c>
      <c r="C13" s="99"/>
      <c r="D13" s="99"/>
      <c r="E13" s="100"/>
    </row>
    <row r="14" spans="2:5" ht="15" customHeight="1" x14ac:dyDescent="0.2">
      <c r="B14" s="274"/>
      <c r="C14" s="96"/>
      <c r="D14" s="96"/>
      <c r="E14" s="101"/>
    </row>
    <row r="15" spans="2:5" ht="18" customHeight="1" x14ac:dyDescent="0.2">
      <c r="B15" s="78" t="s">
        <v>42</v>
      </c>
      <c r="C15" s="79" t="s">
        <v>43</v>
      </c>
      <c r="D15" s="80">
        <v>2500</v>
      </c>
      <c r="E15" s="94" t="s">
        <v>44</v>
      </c>
    </row>
    <row r="16" spans="2:5" ht="18" customHeight="1" x14ac:dyDescent="0.2">
      <c r="B16" s="78" t="s">
        <v>45</v>
      </c>
      <c r="C16" s="79" t="s">
        <v>46</v>
      </c>
      <c r="D16" s="80">
        <v>0</v>
      </c>
      <c r="E16" s="94" t="s">
        <v>44</v>
      </c>
    </row>
    <row r="17" spans="2:14" ht="18" customHeight="1" x14ac:dyDescent="0.2">
      <c r="B17" s="78" t="s">
        <v>47</v>
      </c>
      <c r="C17" s="79" t="s">
        <v>48</v>
      </c>
      <c r="D17" s="80">
        <v>0</v>
      </c>
      <c r="E17" s="94" t="s">
        <v>44</v>
      </c>
    </row>
    <row r="18" spans="2:14" ht="18" customHeight="1" x14ac:dyDescent="0.2">
      <c r="B18" s="87" t="s">
        <v>58</v>
      </c>
      <c r="C18" s="102" t="s">
        <v>50</v>
      </c>
      <c r="D18" s="80">
        <v>0</v>
      </c>
      <c r="E18" s="94" t="s">
        <v>44</v>
      </c>
    </row>
    <row r="19" spans="2:14" ht="18" customHeight="1" thickBot="1" x14ac:dyDescent="0.25">
      <c r="B19" s="81" t="s">
        <v>47</v>
      </c>
      <c r="C19" s="82" t="s">
        <v>59</v>
      </c>
      <c r="D19" s="83">
        <v>0</v>
      </c>
      <c r="E19" s="97" t="s">
        <v>44</v>
      </c>
    </row>
    <row r="20" spans="2:14" ht="8.1" customHeight="1" x14ac:dyDescent="0.2">
      <c r="B20" s="49"/>
      <c r="C20" s="103" t="s">
        <v>51</v>
      </c>
      <c r="D20" s="103">
        <f>b+_c</f>
        <v>0</v>
      </c>
      <c r="E20" s="99"/>
    </row>
    <row r="21" spans="2:14" ht="8.1" customHeight="1" thickBot="1" x14ac:dyDescent="0.25">
      <c r="B21" s="50"/>
      <c r="C21" s="103" t="s">
        <v>52</v>
      </c>
      <c r="D21" s="103">
        <f>d+e</f>
        <v>0</v>
      </c>
      <c r="E21" s="96"/>
    </row>
    <row r="22" spans="2:14" s="31" customFormat="1" ht="21.95" customHeight="1" x14ac:dyDescent="0.2">
      <c r="B22" s="46" t="s">
        <v>53</v>
      </c>
      <c r="C22" s="74"/>
      <c r="D22" s="74">
        <f>SUM(D6,GHeck,GFront)</f>
        <v>6000</v>
      </c>
      <c r="E22" s="120" t="s">
        <v>34</v>
      </c>
      <c r="G22" s="29"/>
      <c r="H22" s="29"/>
      <c r="I22" s="29"/>
      <c r="J22" s="29"/>
      <c r="K22" s="29"/>
      <c r="L22" s="29"/>
    </row>
    <row r="23" spans="2:14" s="31" customFormat="1" ht="21.95" customHeight="1" x14ac:dyDescent="0.2">
      <c r="B23" s="47" t="s">
        <v>54</v>
      </c>
      <c r="C23" s="104"/>
      <c r="D23" s="75">
        <f>(GHalt*a+GHeck*(a+h)-GFront*f)/a</f>
        <v>3360</v>
      </c>
      <c r="E23" s="94" t="s">
        <v>34</v>
      </c>
      <c r="G23" s="29"/>
      <c r="H23" s="29"/>
      <c r="I23" s="29"/>
      <c r="J23" s="29"/>
      <c r="K23" s="29"/>
      <c r="L23" s="29"/>
    </row>
    <row r="24" spans="2:14" s="31" customFormat="1" ht="21.95" customHeight="1" x14ac:dyDescent="0.2">
      <c r="B24" s="47" t="s">
        <v>55</v>
      </c>
      <c r="C24" s="104"/>
      <c r="D24" s="75">
        <f>(GValt*a+GFront*(a+f)-GHeck*h)/a</f>
        <v>2640</v>
      </c>
      <c r="E24" s="94" t="s">
        <v>34</v>
      </c>
    </row>
    <row r="25" spans="2:14" s="31" customFormat="1" ht="21.95" customHeight="1" thickBot="1" x14ac:dyDescent="0.25">
      <c r="B25" s="48" t="s">
        <v>56</v>
      </c>
      <c r="C25" s="105"/>
      <c r="D25" s="76">
        <f>D24/D22*100</f>
        <v>44</v>
      </c>
      <c r="E25" s="106" t="s">
        <v>36</v>
      </c>
      <c r="F25" s="32" t="str">
        <f>IF(D25&lt;19.5,"Achtung Vorderachslast unter 20%, Frontballast erhöhen oder Heckbelastung verringern"," ")</f>
        <v xml:space="preserve"> </v>
      </c>
      <c r="G25" s="32"/>
      <c r="H25" s="32"/>
      <c r="I25" s="32"/>
      <c r="J25" s="32"/>
      <c r="K25" s="33"/>
      <c r="L25" s="33"/>
      <c r="M25" s="33"/>
      <c r="N25" s="33"/>
    </row>
    <row r="26" spans="2:14" ht="15" x14ac:dyDescent="0.2">
      <c r="F26" s="34" t="str">
        <f>IF(D25&lt;19.5,"Frontgewicht mindestens"," ")</f>
        <v xml:space="preserve"> </v>
      </c>
      <c r="G26" s="35"/>
      <c r="I26" s="36" t="str">
        <f>IF(D25&lt;19.5,#REF!," ")</f>
        <v xml:space="preserve"> </v>
      </c>
      <c r="J26" s="37" t="str">
        <f>IF(D25&lt;19.5,"kg"," ")</f>
        <v xml:space="preserve"> </v>
      </c>
    </row>
    <row r="27" spans="2:14" ht="15" x14ac:dyDescent="0.2">
      <c r="H27" s="35"/>
      <c r="L27" s="35"/>
    </row>
    <row r="28" spans="2:14" ht="15" x14ac:dyDescent="0.2">
      <c r="B28" s="29" t="s">
        <v>117</v>
      </c>
      <c r="L28" s="35"/>
    </row>
    <row r="29" spans="2:14" ht="15" x14ac:dyDescent="0.2">
      <c r="L29" s="35"/>
    </row>
    <row r="30" spans="2:14" x14ac:dyDescent="0.2">
      <c r="G30" s="38"/>
      <c r="H30" s="38"/>
    </row>
  </sheetData>
  <sheetProtection algorithmName="SHA-512" hashValue="jfFUzyP9etNLcf/bVgbST50N+rLcGi1v607yISqLjdS7XusNl2iHVLBUGDXB+7GkKvS9kQREcsBO0amNa1x9uQ==" saltValue="SQgkX7pIb54Ktd1jyPa2qw==" spinCount="100000" sheet="1" objects="1" scenarios="1" selectLockedCells="1"/>
  <mergeCells count="2">
    <mergeCell ref="B4:B5"/>
    <mergeCell ref="B13:B14"/>
  </mergeCells>
  <conditionalFormatting sqref="D25">
    <cfRule type="cellIs" dxfId="6" priority="2" stopIfTrue="1" operator="lessThan">
      <formula>19.5</formula>
    </cfRule>
  </conditionalFormatting>
  <pageMargins left="0.78740157480314965" right="0.78740157480314965" top="0.78740157480314965" bottom="0.78740157480314965" header="0.51181102362204722" footer="0.51181102362204722"/>
  <pageSetup paperSize="9" scale="7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6" r:id="rId4" name="Spinner 2">
              <controlPr defaultSize="0" autoPict="0">
                <anchor moveWithCells="1" sizeWithCells="1">
                  <from>
                    <xdr:col>2</xdr:col>
                    <xdr:colOff>161925</xdr:colOff>
                    <xdr:row>6</xdr:row>
                    <xdr:rowOff>19050</xdr:rowOff>
                  </from>
                  <to>
                    <xdr:col>2</xdr:col>
                    <xdr:colOff>704850</xdr:colOff>
                    <xdr:row>6</xdr:row>
                    <xdr:rowOff>304800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E9DFB-9B59-48C7-80D5-90EE71182D56}">
  <sheetPr codeName="Tabelle6"/>
  <dimension ref="A1:N28"/>
  <sheetViews>
    <sheetView zoomScaleNormal="100" workbookViewId="0">
      <selection activeCell="D6" sqref="D6"/>
    </sheetView>
  </sheetViews>
  <sheetFormatPr baseColWidth="10" defaultColWidth="11.42578125" defaultRowHeight="12.75" x14ac:dyDescent="0.2"/>
  <cols>
    <col min="1" max="1" width="6.7109375" style="29" customWidth="1"/>
    <col min="2" max="2" width="45.7109375" style="29" customWidth="1"/>
    <col min="3" max="3" width="11.7109375" style="89" customWidth="1"/>
    <col min="4" max="4" width="10.7109375" style="89" customWidth="1"/>
    <col min="5" max="5" width="6.7109375" style="89" customWidth="1"/>
    <col min="6" max="7" width="10.7109375" style="29" customWidth="1"/>
    <col min="8" max="8" width="8.140625" style="29" customWidth="1"/>
    <col min="9" max="9" width="9.28515625" style="29" customWidth="1"/>
    <col min="10" max="10" width="11.42578125" style="29"/>
    <col min="11" max="11" width="15.7109375" style="29" customWidth="1"/>
    <col min="12" max="12" width="11.42578125" style="29"/>
    <col min="13" max="13" width="28.5703125" style="29" customWidth="1"/>
    <col min="14" max="14" width="16" style="29" customWidth="1"/>
    <col min="15" max="16384" width="11.42578125" style="29"/>
  </cols>
  <sheetData>
    <row r="1" spans="1:5" ht="12.95" customHeight="1" x14ac:dyDescent="0.2"/>
    <row r="2" spans="1:5" s="63" customFormat="1" ht="30" customHeight="1" x14ac:dyDescent="0.2">
      <c r="A2" s="39"/>
      <c r="B2" s="144" t="s">
        <v>68</v>
      </c>
      <c r="C2" s="145"/>
      <c r="D2" s="145"/>
      <c r="E2" s="145"/>
    </row>
    <row r="3" spans="1:5" ht="12" customHeight="1" thickBot="1" x14ac:dyDescent="0.25">
      <c r="A3" s="63"/>
      <c r="B3" s="63"/>
    </row>
    <row r="4" spans="1:5" ht="15" customHeight="1" x14ac:dyDescent="0.2">
      <c r="A4" s="35"/>
      <c r="B4" s="275" t="s">
        <v>32</v>
      </c>
      <c r="C4" s="90"/>
      <c r="D4" s="90"/>
      <c r="E4" s="91"/>
    </row>
    <row r="5" spans="1:5" ht="15" customHeight="1" x14ac:dyDescent="0.2">
      <c r="B5" s="276"/>
      <c r="C5" s="92"/>
      <c r="D5" s="92"/>
      <c r="E5" s="93"/>
    </row>
    <row r="6" spans="1:5" ht="18" customHeight="1" x14ac:dyDescent="0.2">
      <c r="A6" s="31"/>
      <c r="B6" s="78" t="s">
        <v>33</v>
      </c>
      <c r="C6" s="79" t="s">
        <v>86</v>
      </c>
      <c r="D6" s="80">
        <v>6000</v>
      </c>
      <c r="E6" s="94" t="s">
        <v>34</v>
      </c>
    </row>
    <row r="7" spans="1:5" ht="26.1" customHeight="1" x14ac:dyDescent="0.2">
      <c r="A7" s="31"/>
      <c r="B7" s="78" t="s">
        <v>35</v>
      </c>
      <c r="C7" s="95">
        <v>90</v>
      </c>
      <c r="D7" s="85">
        <f>C7/2</f>
        <v>45</v>
      </c>
      <c r="E7" s="94" t="s">
        <v>36</v>
      </c>
    </row>
    <row r="8" spans="1:5" ht="18" customHeight="1" x14ac:dyDescent="0.2">
      <c r="A8" s="31"/>
      <c r="B8" s="78" t="s">
        <v>37</v>
      </c>
      <c r="C8" s="79"/>
      <c r="D8" s="84">
        <f>D6*(100-D7)/100</f>
        <v>3300</v>
      </c>
      <c r="E8" s="94" t="s">
        <v>34</v>
      </c>
    </row>
    <row r="9" spans="1:5" ht="18" customHeight="1" x14ac:dyDescent="0.2">
      <c r="A9" s="31"/>
      <c r="B9" s="78" t="s">
        <v>38</v>
      </c>
      <c r="C9" s="79"/>
      <c r="D9" s="84">
        <f>D6*D7/100</f>
        <v>2700</v>
      </c>
      <c r="E9" s="94" t="s">
        <v>34</v>
      </c>
    </row>
    <row r="10" spans="1:5" ht="18" customHeight="1" x14ac:dyDescent="0.2">
      <c r="A10" s="31"/>
      <c r="B10" s="78" t="s">
        <v>16</v>
      </c>
      <c r="C10" s="79" t="s">
        <v>85</v>
      </c>
      <c r="D10" s="80">
        <v>1000</v>
      </c>
      <c r="E10" s="94" t="s">
        <v>34</v>
      </c>
    </row>
    <row r="11" spans="1:5" ht="18" customHeight="1" thickBot="1" x14ac:dyDescent="0.25">
      <c r="A11" s="31"/>
      <c r="B11" s="81" t="s">
        <v>40</v>
      </c>
      <c r="C11" s="82" t="s">
        <v>84</v>
      </c>
      <c r="D11" s="83"/>
      <c r="E11" s="106" t="s">
        <v>34</v>
      </c>
    </row>
    <row r="12" spans="1:5" ht="15" customHeight="1" thickBot="1" x14ac:dyDescent="0.25">
      <c r="A12" s="31"/>
      <c r="B12" s="86"/>
      <c r="C12" s="96"/>
      <c r="D12" s="96"/>
      <c r="E12" s="96"/>
    </row>
    <row r="13" spans="1:5" ht="15" customHeight="1" x14ac:dyDescent="0.2">
      <c r="A13" s="33"/>
      <c r="B13" s="275" t="s">
        <v>41</v>
      </c>
      <c r="C13" s="99"/>
      <c r="D13" s="99"/>
      <c r="E13" s="111"/>
    </row>
    <row r="14" spans="1:5" ht="15" customHeight="1" x14ac:dyDescent="0.2">
      <c r="A14" s="31"/>
      <c r="B14" s="276"/>
      <c r="C14" s="96"/>
      <c r="D14" s="96"/>
      <c r="E14" s="100"/>
    </row>
    <row r="15" spans="1:5" ht="18" customHeight="1" x14ac:dyDescent="0.2">
      <c r="A15" s="31"/>
      <c r="B15" s="78" t="s">
        <v>42</v>
      </c>
      <c r="C15" s="79" t="s">
        <v>43</v>
      </c>
      <c r="D15" s="80">
        <v>2500</v>
      </c>
      <c r="E15" s="94" t="s">
        <v>44</v>
      </c>
    </row>
    <row r="16" spans="1:5" ht="18" customHeight="1" x14ac:dyDescent="0.2">
      <c r="A16" s="31"/>
      <c r="B16" s="78" t="s">
        <v>62</v>
      </c>
      <c r="C16" s="79" t="s">
        <v>46</v>
      </c>
      <c r="D16" s="80">
        <v>500</v>
      </c>
      <c r="E16" s="94" t="s">
        <v>44</v>
      </c>
    </row>
    <row r="17" spans="1:14" ht="18" customHeight="1" x14ac:dyDescent="0.2">
      <c r="A17" s="31"/>
      <c r="B17" s="78" t="s">
        <v>58</v>
      </c>
      <c r="C17" s="79" t="s">
        <v>48</v>
      </c>
      <c r="D17" s="80">
        <v>800</v>
      </c>
      <c r="E17" s="94" t="s">
        <v>44</v>
      </c>
    </row>
    <row r="18" spans="1:14" ht="18" customHeight="1" thickBot="1" x14ac:dyDescent="0.25">
      <c r="A18" s="31"/>
      <c r="B18" s="88" t="s">
        <v>47</v>
      </c>
      <c r="C18" s="82" t="s">
        <v>50</v>
      </c>
      <c r="D18" s="83">
        <v>800</v>
      </c>
      <c r="E18" s="106" t="s">
        <v>44</v>
      </c>
    </row>
    <row r="19" spans="1:14" ht="8.1" customHeight="1" x14ac:dyDescent="0.2">
      <c r="A19" s="41"/>
      <c r="B19" s="50"/>
      <c r="C19" s="103" t="s">
        <v>51</v>
      </c>
      <c r="D19" s="103">
        <f>b</f>
        <v>500</v>
      </c>
    </row>
    <row r="20" spans="1:14" ht="8.1" customHeight="1" thickBot="1" x14ac:dyDescent="0.25">
      <c r="A20" s="41"/>
      <c r="B20" s="50"/>
      <c r="C20" s="103" t="s">
        <v>52</v>
      </c>
      <c r="D20" s="103">
        <f>_c+d</f>
        <v>1600</v>
      </c>
    </row>
    <row r="21" spans="1:14" s="31" customFormat="1" ht="21.95" customHeight="1" x14ac:dyDescent="0.2">
      <c r="A21" s="42"/>
      <c r="B21" s="46" t="s">
        <v>53</v>
      </c>
      <c r="C21" s="74"/>
      <c r="D21" s="74">
        <f>SUM(D6,GHeck,GFront)</f>
        <v>7000</v>
      </c>
      <c r="E21" s="120" t="s">
        <v>34</v>
      </c>
      <c r="I21" s="29"/>
      <c r="J21" s="29"/>
      <c r="K21" s="29"/>
      <c r="L21" s="29"/>
    </row>
    <row r="22" spans="1:14" s="31" customFormat="1" ht="21.95" customHeight="1" x14ac:dyDescent="0.2">
      <c r="A22" s="33"/>
      <c r="B22" s="47" t="s">
        <v>54</v>
      </c>
      <c r="C22" s="104"/>
      <c r="D22" s="75">
        <f>(GHalt*a+GHeck*(a+h)-GFront*f)/a</f>
        <v>4500</v>
      </c>
      <c r="E22" s="121" t="s">
        <v>34</v>
      </c>
    </row>
    <row r="23" spans="1:14" s="31" customFormat="1" ht="21.95" customHeight="1" x14ac:dyDescent="0.2">
      <c r="A23" s="33"/>
      <c r="B23" s="47" t="s">
        <v>55</v>
      </c>
      <c r="C23" s="104"/>
      <c r="D23" s="75">
        <f>(GValt*a+GFront*(a+f)-GHeck*h)/a</f>
        <v>2500</v>
      </c>
      <c r="E23" s="121" t="s">
        <v>34</v>
      </c>
    </row>
    <row r="24" spans="1:14" s="31" customFormat="1" ht="21.95" customHeight="1" thickBot="1" x14ac:dyDescent="0.25">
      <c r="A24" s="33"/>
      <c r="B24" s="48" t="s">
        <v>56</v>
      </c>
      <c r="C24" s="105"/>
      <c r="D24" s="76">
        <f>D23/D21*100</f>
        <v>35.714285714285715</v>
      </c>
      <c r="E24" s="122" t="s">
        <v>36</v>
      </c>
      <c r="F24" s="146" t="str">
        <f>IF(D24&lt;19.5,"Achtung Vorderachslast unter 20%, Frontballast erhöhen oder Heckbelastung verringern"," ")</f>
        <v xml:space="preserve"> </v>
      </c>
      <c r="G24" s="146"/>
      <c r="H24" s="146"/>
      <c r="I24" s="146"/>
      <c r="J24" s="146"/>
      <c r="K24" s="33"/>
      <c r="L24" s="33"/>
      <c r="M24" s="33"/>
      <c r="N24" s="33"/>
    </row>
    <row r="25" spans="1:14" ht="15" x14ac:dyDescent="0.2">
      <c r="F25" s="34" t="str">
        <f>IF(D24&lt;19.5,"Frontgewicht mindestens"," ")</f>
        <v xml:space="preserve"> </v>
      </c>
      <c r="G25" s="35"/>
      <c r="I25" s="147" t="str">
        <f>IF(D24&lt;19.5,#REF!," ")</f>
        <v xml:space="preserve"> </v>
      </c>
      <c r="J25" s="35" t="str">
        <f>IF(D24&lt;19.5,"kg"," ")</f>
        <v xml:space="preserve"> </v>
      </c>
    </row>
    <row r="26" spans="1:14" ht="15" x14ac:dyDescent="0.2">
      <c r="H26" s="35"/>
      <c r="L26" s="35"/>
    </row>
    <row r="27" spans="1:14" ht="15" x14ac:dyDescent="0.2">
      <c r="B27" s="29" t="s">
        <v>117</v>
      </c>
      <c r="L27" s="35"/>
    </row>
    <row r="28" spans="1:14" ht="15" x14ac:dyDescent="0.2">
      <c r="L28" s="35"/>
    </row>
  </sheetData>
  <sheetProtection algorithmName="SHA-512" hashValue="EcYGRrXAJzHdT1RLse9JBaplxruuJ8nYk5e2TIsyJ6qIF48Veihusb6XeFNKC8tNl91HKi33M1wT6sv1rzGGxg==" saltValue="tJe5hrd7wvFht0UUIvW60A==" spinCount="100000" sheet="1" objects="1" scenarios="1" selectLockedCells="1"/>
  <mergeCells count="2">
    <mergeCell ref="B4:B5"/>
    <mergeCell ref="B13:B14"/>
  </mergeCells>
  <conditionalFormatting sqref="E24">
    <cfRule type="cellIs" dxfId="5" priority="1" stopIfTrue="1" operator="lessThan">
      <formula>20</formula>
    </cfRule>
  </conditionalFormatting>
  <conditionalFormatting sqref="D24">
    <cfRule type="cellIs" dxfId="4" priority="2" stopIfTrue="1" operator="lessThan">
      <formula>19.5</formula>
    </cfRule>
  </conditionalFormatting>
  <pageMargins left="0.78740157480314965" right="0.78740157480314965" top="0.78740157480314965" bottom="0.78740157480314965" header="0.51181102362204722" footer="0.51181102362204722"/>
  <pageSetup paperSize="9" scale="7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4" r:id="rId4" name="Spinner 2">
              <controlPr defaultSize="0" autoPict="0">
                <anchor moveWithCells="1" sizeWithCells="1">
                  <from>
                    <xdr:col>2</xdr:col>
                    <xdr:colOff>152400</xdr:colOff>
                    <xdr:row>6</xdr:row>
                    <xdr:rowOff>19050</xdr:rowOff>
                  </from>
                  <to>
                    <xdr:col>2</xdr:col>
                    <xdr:colOff>695325</xdr:colOff>
                    <xdr:row>6</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CC6C4-224F-40D5-9AD3-ADD921AA2862}">
  <sheetPr codeName="Tabelle7"/>
  <dimension ref="B1:N28"/>
  <sheetViews>
    <sheetView zoomScaleNormal="100" workbookViewId="0">
      <selection activeCell="D15" sqref="D15"/>
    </sheetView>
  </sheetViews>
  <sheetFormatPr baseColWidth="10" defaultColWidth="11.42578125" defaultRowHeight="12.75" x14ac:dyDescent="0.2"/>
  <cols>
    <col min="1" max="1" width="6.7109375" style="29" customWidth="1"/>
    <col min="2" max="2" width="45.7109375" style="29" customWidth="1"/>
    <col min="3" max="3" width="11.7109375" style="89" customWidth="1"/>
    <col min="4" max="4" width="10.7109375" style="89" customWidth="1"/>
    <col min="5" max="5" width="6.7109375" style="89" customWidth="1"/>
    <col min="6" max="7" width="10.7109375" style="29" customWidth="1"/>
    <col min="8" max="8" width="8.140625" style="29" customWidth="1"/>
    <col min="9" max="9" width="9.28515625" style="29" customWidth="1"/>
    <col min="10" max="10" width="11.42578125" style="29"/>
    <col min="11" max="11" width="15.7109375" style="29" customWidth="1"/>
    <col min="12" max="12" width="11.42578125" style="29"/>
    <col min="13" max="13" width="28.5703125" style="29" customWidth="1"/>
    <col min="14" max="14" width="16" style="29" customWidth="1"/>
    <col min="15" max="16384" width="11.42578125" style="29"/>
  </cols>
  <sheetData>
    <row r="1" spans="2:5" ht="12.95" customHeight="1" x14ac:dyDescent="0.2"/>
    <row r="2" spans="2:5" ht="30" customHeight="1" x14ac:dyDescent="0.2">
      <c r="B2" s="51" t="s">
        <v>60</v>
      </c>
    </row>
    <row r="3" spans="2:5" ht="12" customHeight="1" thickBot="1" x14ac:dyDescent="0.25">
      <c r="B3" s="63"/>
    </row>
    <row r="4" spans="2:5" ht="15" customHeight="1" x14ac:dyDescent="0.2">
      <c r="B4" s="273" t="s">
        <v>32</v>
      </c>
      <c r="C4" s="90"/>
      <c r="D4" s="90"/>
      <c r="E4" s="91"/>
    </row>
    <row r="5" spans="2:5" ht="15" customHeight="1" x14ac:dyDescent="0.2">
      <c r="B5" s="274"/>
      <c r="C5" s="92"/>
      <c r="D5" s="92"/>
      <c r="E5" s="93"/>
    </row>
    <row r="6" spans="2:5" ht="18" customHeight="1" x14ac:dyDescent="0.2">
      <c r="B6" s="78" t="s">
        <v>33</v>
      </c>
      <c r="C6" s="79" t="s">
        <v>86</v>
      </c>
      <c r="D6" s="80">
        <v>6000</v>
      </c>
      <c r="E6" s="94" t="s">
        <v>34</v>
      </c>
    </row>
    <row r="7" spans="2:5" ht="26.1" customHeight="1" x14ac:dyDescent="0.2">
      <c r="B7" s="78" t="s">
        <v>35</v>
      </c>
      <c r="C7" s="95">
        <v>88</v>
      </c>
      <c r="D7" s="85">
        <f>C7/2</f>
        <v>44</v>
      </c>
      <c r="E7" s="94" t="s">
        <v>36</v>
      </c>
    </row>
    <row r="8" spans="2:5" ht="18" customHeight="1" x14ac:dyDescent="0.2">
      <c r="B8" s="78" t="s">
        <v>37</v>
      </c>
      <c r="C8" s="79"/>
      <c r="D8" s="84">
        <f>D6*(100-D7)/100</f>
        <v>3360</v>
      </c>
      <c r="E8" s="94" t="s">
        <v>34</v>
      </c>
    </row>
    <row r="9" spans="2:5" ht="18" customHeight="1" x14ac:dyDescent="0.2">
      <c r="B9" s="78" t="s">
        <v>38</v>
      </c>
      <c r="C9" s="79"/>
      <c r="D9" s="84">
        <f>D6*D7/100</f>
        <v>2640</v>
      </c>
      <c r="E9" s="94" t="s">
        <v>34</v>
      </c>
    </row>
    <row r="10" spans="2:5" ht="18" customHeight="1" x14ac:dyDescent="0.2">
      <c r="B10" s="78" t="s">
        <v>16</v>
      </c>
      <c r="C10" s="79" t="s">
        <v>87</v>
      </c>
      <c r="D10" s="80">
        <v>0</v>
      </c>
      <c r="E10" s="94" t="s">
        <v>34</v>
      </c>
    </row>
    <row r="11" spans="2:5" ht="18" customHeight="1" thickBot="1" x14ac:dyDescent="0.25">
      <c r="B11" s="81" t="s">
        <v>61</v>
      </c>
      <c r="C11" s="82" t="s">
        <v>84</v>
      </c>
      <c r="D11" s="83">
        <v>0</v>
      </c>
      <c r="E11" s="106" t="s">
        <v>34</v>
      </c>
    </row>
    <row r="12" spans="2:5" ht="15" customHeight="1" thickBot="1" x14ac:dyDescent="0.25">
      <c r="B12" s="86"/>
      <c r="C12" s="96"/>
      <c r="D12" s="96"/>
      <c r="E12" s="96"/>
    </row>
    <row r="13" spans="2:5" ht="15" customHeight="1" x14ac:dyDescent="0.2">
      <c r="B13" s="273" t="s">
        <v>41</v>
      </c>
      <c r="C13" s="99"/>
      <c r="D13" s="99"/>
      <c r="E13" s="111"/>
    </row>
    <row r="14" spans="2:5" ht="15" customHeight="1" x14ac:dyDescent="0.2">
      <c r="B14" s="274"/>
      <c r="C14" s="96"/>
      <c r="D14" s="96"/>
      <c r="E14" s="100"/>
    </row>
    <row r="15" spans="2:5" ht="18" customHeight="1" x14ac:dyDescent="0.2">
      <c r="B15" s="78" t="s">
        <v>42</v>
      </c>
      <c r="C15" s="79" t="s">
        <v>43</v>
      </c>
      <c r="D15" s="80">
        <v>2500</v>
      </c>
      <c r="E15" s="94" t="s">
        <v>44</v>
      </c>
    </row>
    <row r="16" spans="2:5" ht="18" customHeight="1" x14ac:dyDescent="0.2">
      <c r="B16" s="78" t="s">
        <v>62</v>
      </c>
      <c r="C16" s="79" t="s">
        <v>46</v>
      </c>
      <c r="D16" s="80">
        <v>0</v>
      </c>
      <c r="E16" s="94" t="s">
        <v>44</v>
      </c>
    </row>
    <row r="17" spans="2:14" ht="18" customHeight="1" thickBot="1" x14ac:dyDescent="0.25">
      <c r="B17" s="81" t="s">
        <v>49</v>
      </c>
      <c r="C17" s="82" t="s">
        <v>48</v>
      </c>
      <c r="D17" s="83">
        <v>0</v>
      </c>
      <c r="E17" s="106" t="s">
        <v>44</v>
      </c>
    </row>
    <row r="18" spans="2:14" ht="8.1" customHeight="1" x14ac:dyDescent="0.2">
      <c r="B18" s="45"/>
      <c r="C18" s="103" t="s">
        <v>51</v>
      </c>
      <c r="D18" s="103">
        <f>b</f>
        <v>0</v>
      </c>
    </row>
    <row r="19" spans="2:14" ht="8.1" customHeight="1" thickBot="1" x14ac:dyDescent="0.25">
      <c r="B19" s="45"/>
      <c r="C19" s="103" t="s">
        <v>52</v>
      </c>
      <c r="D19" s="103">
        <f>_c</f>
        <v>0</v>
      </c>
    </row>
    <row r="20" spans="2:14" s="31" customFormat="1" ht="21.95" customHeight="1" x14ac:dyDescent="0.2">
      <c r="B20" s="46" t="s">
        <v>53</v>
      </c>
      <c r="C20" s="74"/>
      <c r="D20" s="74">
        <f>SUM(D6,GHeck,GFront)</f>
        <v>6000</v>
      </c>
      <c r="E20" s="120" t="s">
        <v>34</v>
      </c>
      <c r="G20" s="29"/>
      <c r="H20" s="29"/>
      <c r="I20" s="29"/>
      <c r="J20" s="29"/>
      <c r="K20" s="29"/>
      <c r="L20" s="29"/>
    </row>
    <row r="21" spans="2:14" s="31" customFormat="1" ht="21.95" customHeight="1" x14ac:dyDescent="0.2">
      <c r="B21" s="47" t="s">
        <v>54</v>
      </c>
      <c r="C21" s="104"/>
      <c r="D21" s="75">
        <f>(GHalt*a+GHeck*(a+h)-GFront*f)/a</f>
        <v>3360</v>
      </c>
      <c r="E21" s="121" t="s">
        <v>34</v>
      </c>
    </row>
    <row r="22" spans="2:14" s="31" customFormat="1" ht="21.95" customHeight="1" x14ac:dyDescent="0.2">
      <c r="B22" s="47" t="s">
        <v>55</v>
      </c>
      <c r="C22" s="104"/>
      <c r="D22" s="75">
        <f>(GValt*a+GFront*(a+f)-GHeck*h)/a</f>
        <v>2640</v>
      </c>
      <c r="E22" s="121" t="s">
        <v>34</v>
      </c>
    </row>
    <row r="23" spans="2:14" s="31" customFormat="1" ht="21.95" customHeight="1" thickBot="1" x14ac:dyDescent="0.25">
      <c r="B23" s="48" t="s">
        <v>56</v>
      </c>
      <c r="C23" s="105"/>
      <c r="D23" s="76">
        <f>D22/D20*100</f>
        <v>44</v>
      </c>
      <c r="E23" s="122" t="s">
        <v>36</v>
      </c>
      <c r="F23" s="32" t="str">
        <f>IF(D23&lt;19.5,"Achtung Vorderachslast unter 20%, Frontballast erhöhen oder Heckbelastung verringern"," ")</f>
        <v xml:space="preserve"> </v>
      </c>
      <c r="G23" s="32"/>
      <c r="H23" s="32"/>
      <c r="I23" s="32"/>
      <c r="J23" s="32"/>
      <c r="K23" s="33"/>
      <c r="L23" s="33"/>
      <c r="M23" s="33"/>
      <c r="N23" s="33"/>
    </row>
    <row r="24" spans="2:14" ht="15" x14ac:dyDescent="0.2">
      <c r="F24" s="34" t="str">
        <f>IF(D23&lt;19.5,"Frontgewicht mindestens"," ")</f>
        <v xml:space="preserve"> </v>
      </c>
      <c r="G24" s="35"/>
      <c r="I24" s="36" t="str">
        <f>IF(D23&lt;19.5,#REF!," ")</f>
        <v xml:space="preserve"> </v>
      </c>
      <c r="J24" s="37" t="str">
        <f>IF(D23&lt;19.5,"kg"," ")</f>
        <v xml:space="preserve"> </v>
      </c>
    </row>
    <row r="25" spans="2:14" ht="15" x14ac:dyDescent="0.2">
      <c r="H25" s="35"/>
      <c r="L25" s="35"/>
    </row>
    <row r="26" spans="2:14" ht="15" x14ac:dyDescent="0.2">
      <c r="B26" s="29" t="s">
        <v>117</v>
      </c>
      <c r="L26" s="35"/>
    </row>
    <row r="27" spans="2:14" ht="15" x14ac:dyDescent="0.2">
      <c r="L27" s="35"/>
    </row>
    <row r="28" spans="2:14" x14ac:dyDescent="0.2">
      <c r="G28" s="38"/>
      <c r="H28" s="38"/>
    </row>
  </sheetData>
  <sheetProtection algorithmName="SHA-512" hashValue="zx/HmYOxaXMYsD54nO1CM4kwFebOKXvu9Gv7rasoY+STXrW1Qz56JwHD33ukpwb6o3VJoiY+2YTTb4X4fcAM8A==" saltValue="14Ucik/8z1Cayhg2/GwyBQ==" spinCount="100000" sheet="1" objects="1" scenarios="1" selectLockedCells="1"/>
  <mergeCells count="2">
    <mergeCell ref="B4:B5"/>
    <mergeCell ref="B13:B14"/>
  </mergeCells>
  <conditionalFormatting sqref="E23">
    <cfRule type="cellIs" dxfId="3" priority="1" stopIfTrue="1" operator="lessThan">
      <formula>20</formula>
    </cfRule>
  </conditionalFormatting>
  <conditionalFormatting sqref="D23">
    <cfRule type="cellIs" dxfId="2" priority="2" stopIfTrue="1" operator="lessThan">
      <formula>19.5</formula>
    </cfRule>
  </conditionalFormatting>
  <pageMargins left="0.78740157480314965" right="0.78740157480314965" top="0.78740157480314965" bottom="0.78740157480314965" header="0.51181102362204722" footer="0.51181102362204722"/>
  <pageSetup paperSize="9" scale="7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91" r:id="rId4" name="Spinner 3">
              <controlPr defaultSize="0" autoPict="0">
                <anchor moveWithCells="1" sizeWithCells="1">
                  <from>
                    <xdr:col>2</xdr:col>
                    <xdr:colOff>152400</xdr:colOff>
                    <xdr:row>6</xdr:row>
                    <xdr:rowOff>28575</xdr:rowOff>
                  </from>
                  <to>
                    <xdr:col>2</xdr:col>
                    <xdr:colOff>695325</xdr:colOff>
                    <xdr:row>6</xdr:row>
                    <xdr:rowOff>314325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70E1C-9351-4354-8A6B-F9964A531553}">
  <sheetPr codeName="Tabelle8"/>
  <dimension ref="A1:N28"/>
  <sheetViews>
    <sheetView zoomScaleNormal="100" workbookViewId="0">
      <selection activeCell="D6" sqref="D6"/>
    </sheetView>
  </sheetViews>
  <sheetFormatPr baseColWidth="10" defaultColWidth="11.42578125" defaultRowHeight="12.75" x14ac:dyDescent="0.2"/>
  <cols>
    <col min="1" max="1" width="6.7109375" style="29" customWidth="1"/>
    <col min="2" max="2" width="45.7109375" style="29" customWidth="1"/>
    <col min="3" max="3" width="11.7109375" style="89" customWidth="1"/>
    <col min="4" max="4" width="10.7109375" style="89" customWidth="1"/>
    <col min="5" max="5" width="6.7109375" style="89" customWidth="1"/>
    <col min="6" max="7" width="10.7109375" style="29" customWidth="1"/>
    <col min="8" max="8" width="8.140625" style="29" customWidth="1"/>
    <col min="9" max="9" width="9.28515625" style="29" customWidth="1"/>
    <col min="10" max="10" width="11.42578125" style="29"/>
    <col min="11" max="11" width="15.7109375" style="29" customWidth="1"/>
    <col min="12" max="12" width="11.42578125" style="29"/>
    <col min="13" max="13" width="28.5703125" style="29" customWidth="1"/>
    <col min="14" max="14" width="16" style="29" customWidth="1"/>
    <col min="15" max="16384" width="11.42578125" style="29"/>
  </cols>
  <sheetData>
    <row r="1" spans="1:5" ht="12.95" customHeight="1" x14ac:dyDescent="0.2"/>
    <row r="2" spans="1:5" s="63" customFormat="1" ht="30" customHeight="1" x14ac:dyDescent="0.2">
      <c r="A2" s="39"/>
      <c r="B2" s="144" t="s">
        <v>68</v>
      </c>
      <c r="C2" s="145"/>
      <c r="D2" s="145"/>
      <c r="E2" s="145"/>
    </row>
    <row r="3" spans="1:5" ht="12" customHeight="1" thickBot="1" x14ac:dyDescent="0.25">
      <c r="A3" s="63"/>
      <c r="B3" s="63"/>
    </row>
    <row r="4" spans="1:5" ht="15" customHeight="1" x14ac:dyDescent="0.2">
      <c r="A4" s="35"/>
      <c r="B4" s="273" t="s">
        <v>32</v>
      </c>
      <c r="C4" s="107"/>
      <c r="D4" s="107"/>
      <c r="E4" s="108"/>
    </row>
    <row r="5" spans="1:5" ht="15" customHeight="1" x14ac:dyDescent="0.2">
      <c r="B5" s="274"/>
      <c r="C5" s="109"/>
      <c r="D5" s="109"/>
      <c r="E5" s="110"/>
    </row>
    <row r="6" spans="1:5" ht="18" customHeight="1" x14ac:dyDescent="0.2">
      <c r="A6" s="31"/>
      <c r="B6" s="78" t="s">
        <v>33</v>
      </c>
      <c r="C6" s="79" t="s">
        <v>86</v>
      </c>
      <c r="D6" s="80">
        <v>6000</v>
      </c>
      <c r="E6" s="94" t="s">
        <v>34</v>
      </c>
    </row>
    <row r="7" spans="1:5" ht="26.1" customHeight="1" x14ac:dyDescent="0.2">
      <c r="A7" s="31"/>
      <c r="B7" s="78" t="s">
        <v>63</v>
      </c>
      <c r="C7" s="95">
        <v>88</v>
      </c>
      <c r="D7" s="85">
        <f>C7/2</f>
        <v>44</v>
      </c>
      <c r="E7" s="94" t="s">
        <v>36</v>
      </c>
    </row>
    <row r="8" spans="1:5" ht="18" customHeight="1" x14ac:dyDescent="0.2">
      <c r="A8" s="31"/>
      <c r="B8" s="78" t="s">
        <v>37</v>
      </c>
      <c r="C8" s="79"/>
      <c r="D8" s="84">
        <f>D6*(100-D7)/100</f>
        <v>3360</v>
      </c>
      <c r="E8" s="94" t="s">
        <v>34</v>
      </c>
    </row>
    <row r="9" spans="1:5" ht="18" customHeight="1" x14ac:dyDescent="0.2">
      <c r="A9" s="31"/>
      <c r="B9" s="78" t="s">
        <v>38</v>
      </c>
      <c r="C9" s="79"/>
      <c r="D9" s="84">
        <f>D6*D7/100</f>
        <v>2640</v>
      </c>
      <c r="E9" s="94" t="s">
        <v>34</v>
      </c>
    </row>
    <row r="10" spans="1:5" ht="18" customHeight="1" x14ac:dyDescent="0.2">
      <c r="A10" s="31"/>
      <c r="B10" s="78" t="s">
        <v>64</v>
      </c>
      <c r="C10" s="79" t="s">
        <v>85</v>
      </c>
      <c r="D10" s="80">
        <v>500</v>
      </c>
      <c r="E10" s="94" t="s">
        <v>34</v>
      </c>
    </row>
    <row r="11" spans="1:5" ht="18" customHeight="1" thickBot="1" x14ac:dyDescent="0.25">
      <c r="A11" s="31"/>
      <c r="B11" s="81" t="s">
        <v>65</v>
      </c>
      <c r="C11" s="82" t="s">
        <v>84</v>
      </c>
      <c r="D11" s="83">
        <v>500</v>
      </c>
      <c r="E11" s="106" t="s">
        <v>34</v>
      </c>
    </row>
    <row r="12" spans="1:5" ht="15" customHeight="1" thickBot="1" x14ac:dyDescent="0.25">
      <c r="A12" s="31"/>
      <c r="B12" s="86"/>
      <c r="C12" s="96"/>
      <c r="D12" s="96"/>
      <c r="E12" s="96"/>
    </row>
    <row r="13" spans="1:5" ht="15" customHeight="1" x14ac:dyDescent="0.2">
      <c r="A13" s="33"/>
      <c r="B13" s="273" t="s">
        <v>41</v>
      </c>
      <c r="C13" s="99"/>
      <c r="D13" s="99"/>
      <c r="E13" s="111"/>
    </row>
    <row r="14" spans="1:5" ht="15" customHeight="1" x14ac:dyDescent="0.2">
      <c r="A14" s="31"/>
      <c r="B14" s="274"/>
      <c r="C14" s="96"/>
      <c r="D14" s="96"/>
      <c r="E14" s="100"/>
    </row>
    <row r="15" spans="1:5" ht="18" customHeight="1" x14ac:dyDescent="0.2">
      <c r="A15" s="31"/>
      <c r="B15" s="78" t="s">
        <v>42</v>
      </c>
      <c r="C15" s="79" t="s">
        <v>43</v>
      </c>
      <c r="D15" s="80">
        <v>2500</v>
      </c>
      <c r="E15" s="94" t="s">
        <v>44</v>
      </c>
    </row>
    <row r="16" spans="1:5" ht="18" customHeight="1" x14ac:dyDescent="0.2">
      <c r="A16" s="31"/>
      <c r="B16" s="78" t="s">
        <v>45</v>
      </c>
      <c r="C16" s="79" t="s">
        <v>46</v>
      </c>
      <c r="D16" s="80">
        <v>600</v>
      </c>
      <c r="E16" s="94" t="s">
        <v>44</v>
      </c>
    </row>
    <row r="17" spans="1:14" ht="18" customHeight="1" x14ac:dyDescent="0.2">
      <c r="A17" s="31"/>
      <c r="B17" s="78" t="s">
        <v>66</v>
      </c>
      <c r="C17" s="79" t="s">
        <v>48</v>
      </c>
      <c r="D17" s="80">
        <v>500</v>
      </c>
      <c r="E17" s="94" t="s">
        <v>44</v>
      </c>
    </row>
    <row r="18" spans="1:14" ht="18" customHeight="1" thickBot="1" x14ac:dyDescent="0.25">
      <c r="A18" s="31"/>
      <c r="B18" s="81" t="s">
        <v>67</v>
      </c>
      <c r="C18" s="82" t="s">
        <v>50</v>
      </c>
      <c r="D18" s="83">
        <v>1200</v>
      </c>
      <c r="E18" s="106" t="s">
        <v>44</v>
      </c>
    </row>
    <row r="19" spans="1:14" ht="8.1" customHeight="1" x14ac:dyDescent="0.2">
      <c r="A19" s="41"/>
      <c r="B19" s="53"/>
      <c r="C19" s="112" t="s">
        <v>51</v>
      </c>
      <c r="D19" s="112">
        <f>b</f>
        <v>600</v>
      </c>
      <c r="E19" s="113"/>
    </row>
    <row r="20" spans="1:14" ht="8.1" customHeight="1" thickBot="1" x14ac:dyDescent="0.25">
      <c r="A20" s="41"/>
      <c r="B20" s="53"/>
      <c r="C20" s="112" t="s">
        <v>52</v>
      </c>
      <c r="D20" s="112">
        <f>_c+d</f>
        <v>1700</v>
      </c>
      <c r="E20" s="113"/>
    </row>
    <row r="21" spans="1:14" s="31" customFormat="1" ht="21.95" customHeight="1" x14ac:dyDescent="0.2">
      <c r="A21" s="42"/>
      <c r="B21" s="46" t="s">
        <v>53</v>
      </c>
      <c r="C21" s="74"/>
      <c r="D21" s="74">
        <f>SUM(D6,GHeck,GFront)</f>
        <v>7000</v>
      </c>
      <c r="E21" s="120" t="s">
        <v>34</v>
      </c>
      <c r="I21" s="29"/>
      <c r="J21" s="29"/>
      <c r="K21" s="29"/>
      <c r="L21" s="29"/>
    </row>
    <row r="22" spans="1:14" s="31" customFormat="1" ht="21.95" customHeight="1" x14ac:dyDescent="0.2">
      <c r="A22" s="33"/>
      <c r="B22" s="54" t="s">
        <v>54</v>
      </c>
      <c r="C22" s="114"/>
      <c r="D22" s="115">
        <f>(GHalt*a+GHeck*(a+h)-GFront*f)/a</f>
        <v>3640</v>
      </c>
      <c r="E22" s="116" t="s">
        <v>34</v>
      </c>
    </row>
    <row r="23" spans="1:14" s="31" customFormat="1" ht="21.95" customHeight="1" x14ac:dyDescent="0.2">
      <c r="A23" s="33"/>
      <c r="B23" s="54" t="s">
        <v>55</v>
      </c>
      <c r="C23" s="114"/>
      <c r="D23" s="115">
        <f>(GValt*a+GFront*(a+f)-GHeck*h)/a</f>
        <v>3360</v>
      </c>
      <c r="E23" s="116" t="s">
        <v>34</v>
      </c>
    </row>
    <row r="24" spans="1:14" s="31" customFormat="1" ht="21.95" customHeight="1" thickBot="1" x14ac:dyDescent="0.25">
      <c r="A24" s="33"/>
      <c r="B24" s="55" t="s">
        <v>56</v>
      </c>
      <c r="C24" s="117"/>
      <c r="D24" s="118">
        <f>D23/D21*100</f>
        <v>48</v>
      </c>
      <c r="E24" s="119" t="s">
        <v>36</v>
      </c>
      <c r="F24" s="146" t="str">
        <f>IF(D24&lt;19.5,"Achtung Vorderachslast unter 20%, Frontballast erhöhen oder Heckbelastung verringern"," ")</f>
        <v xml:space="preserve"> </v>
      </c>
      <c r="G24" s="146"/>
      <c r="H24" s="146"/>
      <c r="I24" s="146"/>
      <c r="J24" s="146"/>
      <c r="K24" s="33"/>
      <c r="L24" s="33"/>
      <c r="M24" s="33"/>
      <c r="N24" s="33"/>
    </row>
    <row r="25" spans="1:14" ht="15" x14ac:dyDescent="0.2">
      <c r="F25" s="34" t="str">
        <f>IF(D24&lt;19.5,"Frontgewicht mindestens"," ")</f>
        <v xml:space="preserve"> </v>
      </c>
      <c r="G25" s="35"/>
      <c r="I25" s="147" t="str">
        <f>IF(D24&lt;19.5,#REF!," ")</f>
        <v xml:space="preserve"> </v>
      </c>
      <c r="J25" s="35" t="str">
        <f>IF(D24&lt;19.5,"kg"," ")</f>
        <v xml:space="preserve"> </v>
      </c>
    </row>
    <row r="26" spans="1:14" ht="15" x14ac:dyDescent="0.2">
      <c r="H26" s="35"/>
      <c r="L26" s="35"/>
    </row>
    <row r="27" spans="1:14" ht="15" x14ac:dyDescent="0.2">
      <c r="B27" s="29" t="s">
        <v>117</v>
      </c>
      <c r="L27" s="35"/>
    </row>
    <row r="28" spans="1:14" ht="15" x14ac:dyDescent="0.2">
      <c r="L28" s="35"/>
    </row>
  </sheetData>
  <sheetProtection algorithmName="SHA-512" hashValue="Zj8W/Qz7l+80bNBt9wfIai2VIpGZrB9RarZCZqqZGZUt/5myePYGOArma0tetv93b5yGWHNhaJUQ5m4sE8bMWw==" saltValue="z18uk3YCtK1kGGasmOfWWA==" spinCount="100000" sheet="1" objects="1" scenarios="1" selectLockedCells="1"/>
  <mergeCells count="2">
    <mergeCell ref="B4:B5"/>
    <mergeCell ref="B13:B14"/>
  </mergeCells>
  <conditionalFormatting sqref="E24">
    <cfRule type="cellIs" dxfId="1" priority="1" stopIfTrue="1" operator="lessThan">
      <formula>20</formula>
    </cfRule>
  </conditionalFormatting>
  <conditionalFormatting sqref="D24">
    <cfRule type="cellIs" dxfId="0" priority="2" stopIfTrue="1" operator="lessThan">
      <formula>19.5</formula>
    </cfRule>
  </conditionalFormatting>
  <pageMargins left="0.78740157480314965" right="0.78740157480314965" top="0.78740157480314965" bottom="0.78740157480314965" header="0.51181102362204722" footer="0.51181102362204722"/>
  <pageSetup paperSize="9" scale="7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 r:id="rId4" name="Spinner 1">
              <controlPr defaultSize="0" autoPict="0">
                <anchor moveWithCells="1" sizeWithCells="1">
                  <from>
                    <xdr:col>2</xdr:col>
                    <xdr:colOff>152400</xdr:colOff>
                    <xdr:row>6</xdr:row>
                    <xdr:rowOff>19050</xdr:rowOff>
                  </from>
                  <to>
                    <xdr:col>2</xdr:col>
                    <xdr:colOff>695325</xdr:colOff>
                    <xdr:row>6</xdr:row>
                    <xdr:rowOff>304800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64</vt:i4>
      </vt:variant>
    </vt:vector>
  </HeadingPairs>
  <TitlesOfParts>
    <vt:vector size="74" baseType="lpstr">
      <vt:lpstr>Adhäsionsgewicht</vt:lpstr>
      <vt:lpstr>D-Wert Anhänger</vt:lpstr>
      <vt:lpstr>Anleitung Achslasten</vt:lpstr>
      <vt:lpstr>Übersicht Achslasten</vt:lpstr>
      <vt:lpstr>FG-Heck</vt:lpstr>
      <vt:lpstr>Front-Heck</vt:lpstr>
      <vt:lpstr>Front-SL</vt:lpstr>
      <vt:lpstr>FG-SL</vt:lpstr>
      <vt:lpstr>FL</vt:lpstr>
      <vt:lpstr>Schleppschlauch</vt:lpstr>
      <vt:lpstr>'FG-Heck'!_c</vt:lpstr>
      <vt:lpstr>'FG-SL'!_c</vt:lpstr>
      <vt:lpstr>FL!_c</vt:lpstr>
      <vt:lpstr>'Front-Heck'!_c</vt:lpstr>
      <vt:lpstr>'Front-SL'!_c</vt:lpstr>
      <vt:lpstr>'FG-Heck'!a</vt:lpstr>
      <vt:lpstr>'FG-SL'!a</vt:lpstr>
      <vt:lpstr>FL!a</vt:lpstr>
      <vt:lpstr>'Front-Heck'!a</vt:lpstr>
      <vt:lpstr>'Front-SL'!a</vt:lpstr>
      <vt:lpstr>'FG-Heck'!b</vt:lpstr>
      <vt:lpstr>'FG-SL'!b</vt:lpstr>
      <vt:lpstr>FL!b</vt:lpstr>
      <vt:lpstr>'Front-Heck'!b</vt:lpstr>
      <vt:lpstr>'Front-SL'!b</vt:lpstr>
      <vt:lpstr>'FG-Heck'!d</vt:lpstr>
      <vt:lpstr>FL!d</vt:lpstr>
      <vt:lpstr>'Front-Heck'!d</vt:lpstr>
      <vt:lpstr>'Front-SL'!d</vt:lpstr>
      <vt:lpstr>Adhäsionsgewicht!Druckbereich</vt:lpstr>
      <vt:lpstr>'FG-Heck'!Druckbereich</vt:lpstr>
      <vt:lpstr>'FG-SL'!Druckbereich</vt:lpstr>
      <vt:lpstr>FL!Druckbereich</vt:lpstr>
      <vt:lpstr>'Front-Heck'!Druckbereich</vt:lpstr>
      <vt:lpstr>'Front-SL'!Druckbereich</vt:lpstr>
      <vt:lpstr>e</vt:lpstr>
      <vt:lpstr>'FG-Heck'!f</vt:lpstr>
      <vt:lpstr>'FG-SL'!f</vt:lpstr>
      <vt:lpstr>FL!f</vt:lpstr>
      <vt:lpstr>'Front-SL'!f</vt:lpstr>
      <vt:lpstr>f</vt:lpstr>
      <vt:lpstr>'FG-Heck'!GFront</vt:lpstr>
      <vt:lpstr>'FG-SL'!GFront</vt:lpstr>
      <vt:lpstr>FL!GFront</vt:lpstr>
      <vt:lpstr>'Front-Heck'!GFront</vt:lpstr>
      <vt:lpstr>'Front-SL'!GFront</vt:lpstr>
      <vt:lpstr>'FG-Heck'!GHalt</vt:lpstr>
      <vt:lpstr>'FG-SL'!GHalt</vt:lpstr>
      <vt:lpstr>FL!GHalt</vt:lpstr>
      <vt:lpstr>'Front-Heck'!GHalt</vt:lpstr>
      <vt:lpstr>'Front-SL'!GHalt</vt:lpstr>
      <vt:lpstr>'FG-Heck'!GHeck</vt:lpstr>
      <vt:lpstr>'FG-SL'!GHeck</vt:lpstr>
      <vt:lpstr>FL!GHeck</vt:lpstr>
      <vt:lpstr>'Front-Heck'!GHeck</vt:lpstr>
      <vt:lpstr>'Front-SL'!GHeck</vt:lpstr>
      <vt:lpstr>'FG-Heck'!GValt</vt:lpstr>
      <vt:lpstr>'FG-SL'!GValt</vt:lpstr>
      <vt:lpstr>FL!GValt</vt:lpstr>
      <vt:lpstr>'Front-Heck'!GValt</vt:lpstr>
      <vt:lpstr>'Front-SL'!GValt</vt:lpstr>
      <vt:lpstr>'FG-Heck'!h</vt:lpstr>
      <vt:lpstr>'FG-SL'!h</vt:lpstr>
      <vt:lpstr>FL!h</vt:lpstr>
      <vt:lpstr>'Front-SL'!h</vt:lpstr>
      <vt:lpstr>h</vt:lpstr>
      <vt:lpstr>Schleppschlauch!L.a.alt</vt:lpstr>
      <vt:lpstr>Schleppschlauch!L.b</vt:lpstr>
      <vt:lpstr>Schleppschlauch!L.d_a</vt:lpstr>
      <vt:lpstr>Schleppschlauch!M.Ax.leer</vt:lpstr>
      <vt:lpstr>Schleppschlauch!M.Ax.voll</vt:lpstr>
      <vt:lpstr>Schleppschlauch!M.Sch</vt:lpstr>
      <vt:lpstr>Schleppschlauch!M.St.leer</vt:lpstr>
      <vt:lpstr>Schleppschlauch!M.St.voll</vt:lpstr>
    </vt:vector>
  </TitlesOfParts>
  <Company>Anhängerkupplungen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edv2</dc:creator>
  <cp:lastModifiedBy>Angela Hauri</cp:lastModifiedBy>
  <cp:lastPrinted>2022-10-25T12:09:27Z</cp:lastPrinted>
  <dcterms:created xsi:type="dcterms:W3CDTF">2002-11-08T07:13:22Z</dcterms:created>
  <dcterms:modified xsi:type="dcterms:W3CDTF">2023-01-09T15:33:20Z</dcterms:modified>
</cp:coreProperties>
</file>