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ctrlProps/ctrlProp3.xml" ContentType="application/vnd.ms-excel.controlproperties+xml"/>
  <Override PartName="/xl/drawings/drawing7.xml" ContentType="application/vnd.openxmlformats-officedocument.drawing+xml"/>
  <Override PartName="/xl/ctrlProps/ctrlProp4.xml" ContentType="application/vnd.ms-excel.controlproperties+xml"/>
  <Override PartName="/xl/drawings/drawing8.xml" ContentType="application/vnd.openxmlformats-officedocument.drawing+xml"/>
  <Override PartName="/xl/ctrlProps/ctrlProp5.xml" ContentType="application/vnd.ms-excel.controlproperties+xml"/>
  <Override PartName="/xl/drawings/drawing9.xml" ContentType="application/vnd.openxmlformats-officedocument.drawing+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DieseArbeitsmappe"/>
  <mc:AlternateContent xmlns:mc="http://schemas.openxmlformats.org/markup-compatibility/2006">
    <mc:Choice Requires="x15">
      <x15ac:absPath xmlns:x15ac="http://schemas.microsoft.com/office/spreadsheetml/2010/11/ac" url="E:\Strassenverkehr\"/>
    </mc:Choice>
  </mc:AlternateContent>
  <xr:revisionPtr revIDLastSave="0" documentId="13_ncr:1_{34B4B800-CF76-4F73-B022-3B15FE85AFF8}" xr6:coauthVersionLast="47" xr6:coauthVersionMax="47" xr10:uidLastSave="{00000000-0000-0000-0000-000000000000}"/>
  <bookViews>
    <workbookView xWindow="28680" yWindow="1005" windowWidth="29040" windowHeight="15840" xr2:uid="{00000000-000D-0000-FFFF-FFFF00000000}"/>
  </bookViews>
  <sheets>
    <sheet name="Adhäsionsgewicht" sheetId="19" r:id="rId1"/>
    <sheet name="D-Wert Anhänger" sheetId="7" r:id="rId2"/>
    <sheet name="Anleitung Achslasten" sheetId="16" r:id="rId3"/>
    <sheet name="Übersicht Achslasten" sheetId="9" r:id="rId4"/>
    <sheet name="FG-Heck" sheetId="11" r:id="rId5"/>
    <sheet name="Front-Heck" sheetId="12" r:id="rId6"/>
    <sheet name="Front-SL" sheetId="14" r:id="rId7"/>
    <sheet name="FG-SL" sheetId="13" r:id="rId8"/>
    <sheet name="FL" sheetId="17" r:id="rId9"/>
  </sheets>
  <externalReferences>
    <externalReference r:id="rId10"/>
  </externalReferences>
  <definedNames>
    <definedName name="_c" localSheetId="0">#REF!</definedName>
    <definedName name="_c" localSheetId="4">'FG-Heck'!$D$17</definedName>
    <definedName name="_c" localSheetId="7">'FG-SL'!$D$17</definedName>
    <definedName name="_c" localSheetId="8">FL!$D$17</definedName>
    <definedName name="_c" localSheetId="5">'Front-Heck'!$D$17</definedName>
    <definedName name="_c" localSheetId="6">'Front-SL'!$D$17</definedName>
    <definedName name="_c">#REF!</definedName>
    <definedName name="a" localSheetId="0">#REF!</definedName>
    <definedName name="a" localSheetId="4">'FG-Heck'!$D$15</definedName>
    <definedName name="a" localSheetId="7">'FG-SL'!$D$15</definedName>
    <definedName name="a" localSheetId="8">FL!$D$15</definedName>
    <definedName name="a" localSheetId="5">'Front-Heck'!$D$15</definedName>
    <definedName name="a" localSheetId="6">'Front-SL'!$D$15</definedName>
    <definedName name="a">#REF!</definedName>
    <definedName name="b" localSheetId="0">#REF!</definedName>
    <definedName name="b" localSheetId="4">'FG-Heck'!$D$16</definedName>
    <definedName name="b" localSheetId="7">'FG-SL'!$D$16</definedName>
    <definedName name="b" localSheetId="8">FL!$D$16</definedName>
    <definedName name="b" localSheetId="5">'Front-Heck'!$D$16</definedName>
    <definedName name="b" localSheetId="6">'Front-SL'!$D$16</definedName>
    <definedName name="b">#REF!</definedName>
    <definedName name="d" localSheetId="0">#REF!</definedName>
    <definedName name="d" localSheetId="4">'FG-Heck'!$D$18</definedName>
    <definedName name="d" localSheetId="7">'FG-SL'!#REF!</definedName>
    <definedName name="d" localSheetId="8">FL!$D$18</definedName>
    <definedName name="d" localSheetId="5">'Front-Heck'!$D$18</definedName>
    <definedName name="d" localSheetId="6">'Front-SL'!$D$18</definedName>
    <definedName name="d">#REF!</definedName>
    <definedName name="_xlnm.Print_Area" localSheetId="0">Adhäsionsgewicht!$B$2:$O$27</definedName>
    <definedName name="_xlnm.Print_Area" localSheetId="4">'FG-Heck'!$B$1:$L$31</definedName>
    <definedName name="_xlnm.Print_Area" localSheetId="7">'FG-SL'!$B$1:$M$30</definedName>
    <definedName name="_xlnm.Print_Area" localSheetId="8">FL!$B$1:$M$31</definedName>
    <definedName name="_xlnm.Print_Area" localSheetId="5">'Front-Heck'!$B$1:$M$32</definedName>
    <definedName name="_xlnm.Print_Area" localSheetId="6">'Front-SL'!$B$1:$M$31</definedName>
    <definedName name="e" localSheetId="0">'[1]Front-Heck'!$D$21</definedName>
    <definedName name="e" localSheetId="4">'FG-Heck'!#REF!</definedName>
    <definedName name="e" localSheetId="7">'FG-SL'!#REF!</definedName>
    <definedName name="e" localSheetId="8">FL!#REF!</definedName>
    <definedName name="e" localSheetId="6">'Front-SL'!#REF!</definedName>
    <definedName name="e">'Front-Heck'!$D$19</definedName>
    <definedName name="f" localSheetId="0">'[1]Front-Heck'!$D$23</definedName>
    <definedName name="f" localSheetId="4">'FG-Heck'!$D$20</definedName>
    <definedName name="f" localSheetId="7">'FG-SL'!$D$19</definedName>
    <definedName name="f" localSheetId="8">FL!$D$20</definedName>
    <definedName name="f" localSheetId="6">'Front-SL'!$D$20</definedName>
    <definedName name="f">'Front-Heck'!$D$21</definedName>
    <definedName name="GFront" localSheetId="0">#REF!</definedName>
    <definedName name="GFront" localSheetId="4">'FG-Heck'!$D$11</definedName>
    <definedName name="GFront" localSheetId="7">'FG-SL'!$D$11</definedName>
    <definedName name="GFront" localSheetId="8">FL!$D$11</definedName>
    <definedName name="GFront" localSheetId="5">'Front-Heck'!$D$11</definedName>
    <definedName name="GFront" localSheetId="6">'Front-SL'!$D$11</definedName>
    <definedName name="GFront">#REF!</definedName>
    <definedName name="GHalt" localSheetId="0">#REF!</definedName>
    <definedName name="GHalt" localSheetId="4">'FG-Heck'!$D$8</definedName>
    <definedName name="GHalt" localSheetId="7">'FG-SL'!$D$8</definedName>
    <definedName name="GHalt" localSheetId="8">FL!$D$8</definedName>
    <definedName name="GHalt" localSheetId="5">'Front-Heck'!$D$8</definedName>
    <definedName name="GHalt" localSheetId="6">'Front-SL'!$D$8</definedName>
    <definedName name="GHalt">#REF!</definedName>
    <definedName name="GHeck" localSheetId="0">#REF!</definedName>
    <definedName name="GHeck" localSheetId="4">'FG-Heck'!$D$10</definedName>
    <definedName name="GHeck" localSheetId="7">'FG-SL'!$D$10</definedName>
    <definedName name="GHeck" localSheetId="8">FL!$D$10</definedName>
    <definedName name="GHeck" localSheetId="5">'Front-Heck'!$D$10</definedName>
    <definedName name="GHeck" localSheetId="6">'Front-SL'!$D$10</definedName>
    <definedName name="GHeck">#REF!</definedName>
    <definedName name="GValt" localSheetId="0">#REF!</definedName>
    <definedName name="GValt" localSheetId="4">'FG-Heck'!$D$9</definedName>
    <definedName name="GValt" localSheetId="7">'FG-SL'!$D$9</definedName>
    <definedName name="GValt" localSheetId="8">FL!$D$9</definedName>
    <definedName name="GValt" localSheetId="5">'Front-Heck'!$D$9</definedName>
    <definedName name="GValt" localSheetId="6">'Front-SL'!$D$9</definedName>
    <definedName name="GValt">#REF!</definedName>
    <definedName name="h" localSheetId="0">'[1]Front-Heck'!$D$22</definedName>
    <definedName name="h" localSheetId="4">'FG-Heck'!$D$19</definedName>
    <definedName name="h" localSheetId="7">'FG-SL'!$D$18</definedName>
    <definedName name="h" localSheetId="8">FL!$D$19</definedName>
    <definedName name="h" localSheetId="6">'Front-SL'!$D$19</definedName>
    <definedName name="h">'Front-Heck'!$D$20</definedName>
    <definedName name="OLE_LINK1" localSheetId="2">'Anleitung Achslasten'!#REF!</definedName>
    <definedName name="solver_adj" localSheetId="4" hidden="1">'FG-Heck'!#REF!</definedName>
    <definedName name="solver_adj" localSheetId="7" hidden="1">'FG-SL'!#REF!</definedName>
    <definedName name="solver_adj" localSheetId="8" hidden="1">FL!#REF!</definedName>
    <definedName name="solver_adj" localSheetId="5" hidden="1">'Front-Heck'!#REF!</definedName>
    <definedName name="solver_adj" localSheetId="6" hidden="1">'Front-SL'!#REF!</definedName>
    <definedName name="solver_cvg" localSheetId="4" hidden="1">0.0001</definedName>
    <definedName name="solver_cvg" localSheetId="7" hidden="1">0.0001</definedName>
    <definedName name="solver_cvg" localSheetId="8" hidden="1">0.0001</definedName>
    <definedName name="solver_cvg" localSheetId="5" hidden="1">0.0001</definedName>
    <definedName name="solver_cvg" localSheetId="6" hidden="1">0.0001</definedName>
    <definedName name="solver_drv" localSheetId="4" hidden="1">1</definedName>
    <definedName name="solver_drv" localSheetId="7" hidden="1">1</definedName>
    <definedName name="solver_drv" localSheetId="8" hidden="1">1</definedName>
    <definedName name="solver_drv" localSheetId="5" hidden="1">1</definedName>
    <definedName name="solver_drv" localSheetId="6" hidden="1">1</definedName>
    <definedName name="solver_est" localSheetId="4" hidden="1">1</definedName>
    <definedName name="solver_est" localSheetId="7" hidden="1">1</definedName>
    <definedName name="solver_est" localSheetId="8" hidden="1">1</definedName>
    <definedName name="solver_est" localSheetId="5" hidden="1">1</definedName>
    <definedName name="solver_est" localSheetId="6" hidden="1">1</definedName>
    <definedName name="solver_itr" localSheetId="4" hidden="1">100</definedName>
    <definedName name="solver_itr" localSheetId="7" hidden="1">100</definedName>
    <definedName name="solver_itr" localSheetId="8" hidden="1">100</definedName>
    <definedName name="solver_itr" localSheetId="5" hidden="1">100</definedName>
    <definedName name="solver_itr" localSheetId="6" hidden="1">100</definedName>
    <definedName name="solver_lin" localSheetId="4" hidden="1">2</definedName>
    <definedName name="solver_lin" localSheetId="7" hidden="1">2</definedName>
    <definedName name="solver_lin" localSheetId="8" hidden="1">2</definedName>
    <definedName name="solver_lin" localSheetId="5" hidden="1">2</definedName>
    <definedName name="solver_lin" localSheetId="6" hidden="1">2</definedName>
    <definedName name="solver_neg" localSheetId="4" hidden="1">2</definedName>
    <definedName name="solver_neg" localSheetId="7" hidden="1">2</definedName>
    <definedName name="solver_neg" localSheetId="8" hidden="1">2</definedName>
    <definedName name="solver_neg" localSheetId="5" hidden="1">2</definedName>
    <definedName name="solver_neg" localSheetId="6" hidden="1">2</definedName>
    <definedName name="solver_num" localSheetId="4" hidden="1">0</definedName>
    <definedName name="solver_num" localSheetId="7" hidden="1">0</definedName>
    <definedName name="solver_num" localSheetId="8" hidden="1">0</definedName>
    <definedName name="solver_num" localSheetId="5" hidden="1">0</definedName>
    <definedName name="solver_num" localSheetId="6" hidden="1">0</definedName>
    <definedName name="solver_nwt" localSheetId="4" hidden="1">1</definedName>
    <definedName name="solver_nwt" localSheetId="7" hidden="1">1</definedName>
    <definedName name="solver_nwt" localSheetId="8" hidden="1">1</definedName>
    <definedName name="solver_nwt" localSheetId="5" hidden="1">1</definedName>
    <definedName name="solver_nwt" localSheetId="6" hidden="1">1</definedName>
    <definedName name="solver_opt" localSheetId="4" hidden="1">'FG-Heck'!$H$22</definedName>
    <definedName name="solver_opt" localSheetId="7" hidden="1">'FG-SL'!$H$21</definedName>
    <definedName name="solver_opt" localSheetId="8" hidden="1">FL!$H$22</definedName>
    <definedName name="solver_opt" localSheetId="5" hidden="1">'Front-Heck'!$H$23</definedName>
    <definedName name="solver_opt" localSheetId="6" hidden="1">'Front-SL'!$H$22</definedName>
    <definedName name="solver_pre" localSheetId="4" hidden="1">0.000001</definedName>
    <definedName name="solver_pre" localSheetId="7" hidden="1">0.000001</definedName>
    <definedName name="solver_pre" localSheetId="8" hidden="1">0.000001</definedName>
    <definedName name="solver_pre" localSheetId="5" hidden="1">0.000001</definedName>
    <definedName name="solver_pre" localSheetId="6" hidden="1">0.000001</definedName>
    <definedName name="solver_scl" localSheetId="4" hidden="1">2</definedName>
    <definedName name="solver_scl" localSheetId="7" hidden="1">2</definedName>
    <definedName name="solver_scl" localSheetId="8" hidden="1">2</definedName>
    <definedName name="solver_scl" localSheetId="5" hidden="1">2</definedName>
    <definedName name="solver_scl" localSheetId="6" hidden="1">2</definedName>
    <definedName name="solver_sho" localSheetId="4" hidden="1">2</definedName>
    <definedName name="solver_sho" localSheetId="7" hidden="1">2</definedName>
    <definedName name="solver_sho" localSheetId="8" hidden="1">2</definedName>
    <definedName name="solver_sho" localSheetId="5" hidden="1">2</definedName>
    <definedName name="solver_sho" localSheetId="6" hidden="1">2</definedName>
    <definedName name="solver_tim" localSheetId="4" hidden="1">100</definedName>
    <definedName name="solver_tim" localSheetId="7" hidden="1">100</definedName>
    <definedName name="solver_tim" localSheetId="8" hidden="1">100</definedName>
    <definedName name="solver_tim" localSheetId="5" hidden="1">100</definedName>
    <definedName name="solver_tim" localSheetId="6" hidden="1">100</definedName>
    <definedName name="solver_tol" localSheetId="4" hidden="1">0.05</definedName>
    <definedName name="solver_tol" localSheetId="7" hidden="1">0.05</definedName>
    <definedName name="solver_tol" localSheetId="8" hidden="1">0.05</definedName>
    <definedName name="solver_tol" localSheetId="5" hidden="1">0.05</definedName>
    <definedName name="solver_tol" localSheetId="6" hidden="1">0.05</definedName>
    <definedName name="solver_typ" localSheetId="4" hidden="1">3</definedName>
    <definedName name="solver_typ" localSheetId="7" hidden="1">3</definedName>
    <definedName name="solver_typ" localSheetId="8" hidden="1">3</definedName>
    <definedName name="solver_typ" localSheetId="5" hidden="1">3</definedName>
    <definedName name="solver_typ" localSheetId="6" hidden="1">3</definedName>
    <definedName name="solver_val" localSheetId="4" hidden="1">20</definedName>
    <definedName name="solver_val" localSheetId="7" hidden="1">20</definedName>
    <definedName name="solver_val" localSheetId="8" hidden="1">20</definedName>
    <definedName name="solver_val" localSheetId="5" hidden="1">20</definedName>
    <definedName name="solver_val" localSheetId="6" hidden="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19" l="1"/>
  <c r="R18" i="19"/>
  <c r="G26" i="19" l="1"/>
  <c r="F9" i="19" s="1"/>
  <c r="R26" i="19" s="1"/>
  <c r="N26" i="19" s="1"/>
  <c r="R17" i="19" l="1"/>
  <c r="Q4" i="19" s="1"/>
  <c r="N23" i="19"/>
  <c r="D21" i="17" l="1"/>
  <c r="D20" i="17"/>
  <c r="D19" i="17"/>
  <c r="D7" i="17"/>
  <c r="D9" i="17" s="1"/>
  <c r="D20" i="12"/>
  <c r="D20" i="11"/>
  <c r="D21" i="11"/>
  <c r="D19" i="11"/>
  <c r="D23" i="17" l="1"/>
  <c r="D24" i="17" s="1"/>
  <c r="J25" i="17" s="1"/>
  <c r="D8" i="17"/>
  <c r="D22" i="17" s="1"/>
  <c r="D21" i="14"/>
  <c r="D20" i="14"/>
  <c r="D19" i="14"/>
  <c r="D7" i="14"/>
  <c r="D8" i="14" s="1"/>
  <c r="D20" i="13"/>
  <c r="D19" i="13"/>
  <c r="D18" i="13"/>
  <c r="D7" i="13"/>
  <c r="D9" i="13" s="1"/>
  <c r="D22" i="12"/>
  <c r="D21" i="12"/>
  <c r="D7" i="12"/>
  <c r="D8" i="12" s="1"/>
  <c r="D7" i="11"/>
  <c r="D9" i="11" s="1"/>
  <c r="E11" i="7"/>
  <c r="E18" i="7"/>
  <c r="F24" i="17" l="1"/>
  <c r="F25" i="17"/>
  <c r="I25" i="17"/>
  <c r="D23" i="11"/>
  <c r="D24" i="11" s="1"/>
  <c r="F25" i="11" s="1"/>
  <c r="D22" i="14"/>
  <c r="D9" i="14"/>
  <c r="D23" i="14" s="1"/>
  <c r="D24" i="14" s="1"/>
  <c r="F25" i="14" s="1"/>
  <c r="D8" i="11"/>
  <c r="D22" i="11" s="1"/>
  <c r="D8" i="13"/>
  <c r="D21" i="13" s="1"/>
  <c r="D23" i="12"/>
  <c r="D9" i="12"/>
  <c r="D24" i="12" s="1"/>
  <c r="D25" i="12" s="1"/>
  <c r="F26" i="12" s="1"/>
  <c r="D22" i="13"/>
  <c r="D23" i="13" s="1"/>
  <c r="J25" i="14" l="1"/>
  <c r="I25" i="14"/>
  <c r="F24" i="14"/>
  <c r="F24" i="11"/>
  <c r="I25" i="11"/>
  <c r="J25" i="11"/>
  <c r="F25" i="12"/>
  <c r="I26" i="12"/>
  <c r="J26" i="12"/>
  <c r="J24" i="13"/>
  <c r="F23" i="13"/>
  <c r="I24" i="13"/>
  <c r="F24" i="13"/>
</calcChain>
</file>

<file path=xl/sharedStrings.xml><?xml version="1.0" encoding="utf-8"?>
<sst xmlns="http://schemas.openxmlformats.org/spreadsheetml/2006/main" count="271" uniqueCount="107">
  <si>
    <t>[t]</t>
  </si>
  <si>
    <t>[kN]</t>
  </si>
  <si>
    <r>
      <t xml:space="preserve">Berechnung zul. Anhängelast der Zugmaschine </t>
    </r>
    <r>
      <rPr>
        <sz val="10"/>
        <rFont val="Arial"/>
        <family val="2"/>
      </rPr>
      <t>2)</t>
    </r>
  </si>
  <si>
    <t>1)</t>
  </si>
  <si>
    <t>2)</t>
  </si>
  <si>
    <r>
      <t xml:space="preserve">Berechnung D-Wert einer Zugkombination </t>
    </r>
    <r>
      <rPr>
        <sz val="10"/>
        <rFont val="Arial"/>
        <family val="2"/>
      </rPr>
      <t xml:space="preserve"> 1)</t>
    </r>
  </si>
  <si>
    <t>D-Wert  Zugkombination D</t>
  </si>
  <si>
    <t>D-Wert Anhängekupplung D</t>
  </si>
  <si>
    <t>Achlast(en) Anhänger C, R</t>
  </si>
  <si>
    <t>Anh.last Zugmaschine C, R</t>
  </si>
  <si>
    <t>Traktor:</t>
  </si>
  <si>
    <t>Allrad</t>
  </si>
  <si>
    <t>Vorderachslast Traktor</t>
  </si>
  <si>
    <t>Hinterachslast Traktor*</t>
  </si>
  <si>
    <t>Gewicht VA</t>
  </si>
  <si>
    <t>Gewicht HA</t>
  </si>
  <si>
    <t>Stützlast</t>
  </si>
  <si>
    <t>Betriebsgewicht Traktor</t>
  </si>
  <si>
    <t>gewogen</t>
  </si>
  <si>
    <t>Vorderachslast Traktor *</t>
  </si>
  <si>
    <t>Abstand Schwerpunkt Frontgewicht zu Vorderachse (a):</t>
  </si>
  <si>
    <t>Radstand (b):</t>
  </si>
  <si>
    <t>Abstand Anhängevorrichtung von der Hinterachse (c):</t>
  </si>
  <si>
    <t>Erlaubte Anhängelast * 
(= Betriebsgewicht Anhänger)</t>
  </si>
  <si>
    <t>Achslast Anhänger</t>
  </si>
  <si>
    <t>Gesamtzuggewicht *</t>
  </si>
  <si>
    <t>Adhäsions-
gewicht</t>
  </si>
  <si>
    <t>Betriebsgewicht Traktor =  
Achslasten + Stützlast + Frontgewicht</t>
  </si>
  <si>
    <t>Berechnung Adhäsionsgewicht</t>
  </si>
  <si>
    <t>Programm zur Berechnung der Achslasten</t>
  </si>
  <si>
    <t>Anleitung</t>
  </si>
  <si>
    <t>Heckanbaugerät und Frontgewicht</t>
  </si>
  <si>
    <t>Gewichte</t>
  </si>
  <si>
    <t>Gewicht Traktor ohne Anbaugeräte</t>
  </si>
  <si>
    <t>kg</t>
  </si>
  <si>
    <t>Prozentuale Vorderachslast</t>
  </si>
  <si>
    <t>%</t>
  </si>
  <si>
    <t>Gewicht Hinterachse</t>
  </si>
  <si>
    <t>Gewicht Vorderachse</t>
  </si>
  <si>
    <t>Gewicht Heckanbaugerät</t>
  </si>
  <si>
    <t>Gewicht Frontanbaugerät</t>
  </si>
  <si>
    <t>Abmessungen:</t>
  </si>
  <si>
    <t>Radstand</t>
  </si>
  <si>
    <t>a</t>
  </si>
  <si>
    <t>mm</t>
  </si>
  <si>
    <t>Hinterachse bis Unterlenkerfanghaken</t>
  </si>
  <si>
    <t>b</t>
  </si>
  <si>
    <t>Unterlenkerzapfen bis Schwerpunkt des Gerätes</t>
  </si>
  <si>
    <t>c</t>
  </si>
  <si>
    <t>Vorderachse bis Schwerpunkt Frontgewichte</t>
  </si>
  <si>
    <t>d</t>
  </si>
  <si>
    <t>h</t>
  </si>
  <si>
    <t>f</t>
  </si>
  <si>
    <t>Gesamtgewicht mit Anbaugeräten</t>
  </si>
  <si>
    <t>Hinterachslast</t>
  </si>
  <si>
    <t>Vorderachslast</t>
  </si>
  <si>
    <t>Vorderachslast in Prozent</t>
  </si>
  <si>
    <t>Front- und Heckanbaugerät</t>
  </si>
  <si>
    <t>Vorderachse bis Unterlenkerfanghaken</t>
  </si>
  <si>
    <t>e</t>
  </si>
  <si>
    <t>Anhänger und Frontgewicht</t>
  </si>
  <si>
    <t>Gewicht Frontgewichte</t>
  </si>
  <si>
    <t>Hinterachse bis Zugmaul</t>
  </si>
  <si>
    <t>Prozentuale Vorderachslast inkl. Frontlader</t>
  </si>
  <si>
    <t>Gewicht Heckgewicht</t>
  </si>
  <si>
    <t>Last Frontlader</t>
  </si>
  <si>
    <t>Unterlenkerzapfen bis Schwerpunkt des Gewichtes</t>
  </si>
  <si>
    <t>Vorderachse bis Schwerpunkt Last</t>
  </si>
  <si>
    <t>Dreipunktanbau Front und Stützlast am Heck</t>
  </si>
  <si>
    <t xml:space="preserve"> </t>
  </si>
  <si>
    <t>Bedienung:</t>
  </si>
  <si>
    <t>1.</t>
  </si>
  <si>
    <t>2.</t>
  </si>
  <si>
    <t>3.</t>
  </si>
  <si>
    <t>blaue Felder befüllen</t>
  </si>
  <si>
    <t>... wenn Sie wissen wollen, welche Anhängelast Ihre Zugmaschine aufgrund des Kennwertes der 
     Anhängerkupplung haben darf.</t>
  </si>
  <si>
    <t>Frontgewicht</t>
  </si>
  <si>
    <t>BUL</t>
  </si>
  <si>
    <t xml:space="preserve">Der Autor lehnt jede Haftung ab, für Schäden 
die direkt oder indirekt durch das Produkt entstanden sind. </t>
  </si>
  <si>
    <t>Frontgewicht + Dreipunkt Heck</t>
  </si>
  <si>
    <t>Frontgewicht + Stützlast am Heck</t>
  </si>
  <si>
    <t>Frontlader</t>
  </si>
  <si>
    <t>Dreipunkt Front + Dreipunkt Heck</t>
  </si>
  <si>
    <t>Dreipunkt Front + Stützlast am Heck</t>
  </si>
  <si>
    <r>
      <t>M</t>
    </r>
    <r>
      <rPr>
        <vertAlign val="subscript"/>
        <sz val="11"/>
        <rFont val="Tahoma"/>
        <family val="2"/>
      </rPr>
      <t>Front</t>
    </r>
  </si>
  <si>
    <r>
      <t>M</t>
    </r>
    <r>
      <rPr>
        <vertAlign val="subscript"/>
        <sz val="11"/>
        <rFont val="Tahoma"/>
        <family val="2"/>
      </rPr>
      <t>Heck</t>
    </r>
  </si>
  <si>
    <r>
      <t>M</t>
    </r>
    <r>
      <rPr>
        <vertAlign val="subscript"/>
        <sz val="11"/>
        <rFont val="Tahoma"/>
        <family val="2"/>
      </rPr>
      <t>Traktor</t>
    </r>
  </si>
  <si>
    <r>
      <t>M</t>
    </r>
    <r>
      <rPr>
        <vertAlign val="subscript"/>
        <sz val="11"/>
        <rFont val="Tahoma"/>
        <family val="2"/>
      </rPr>
      <t>stütz</t>
    </r>
  </si>
  <si>
    <t>* im Fahrzeugausweis und auf Typenschilder eingetragene Gewichte dürfen nicht überschritten werden. So sind zulässige Achlasten, Stützlast, D-Wert, Reifentragkraft, usw. zu beachten.</t>
  </si>
  <si>
    <t>Ges.masse  Traktor T</t>
  </si>
  <si>
    <t>Ges.masse Traktor T</t>
  </si>
  <si>
    <t>eintragen nach Fahrzeugausweis</t>
  </si>
  <si>
    <t>hier ablesen und mit Anh.kupplung vergleichen</t>
  </si>
  <si>
    <t>eintragen nach Fabrikschild</t>
  </si>
  <si>
    <t>ablesen und mit Anhänger vergleichen</t>
  </si>
  <si>
    <t>... wenn Sie wissen wollen, welchen D-Wert das Gesamtzugsgewicht, bestehend aus Zugmaschine und
     Anhänger hat und ob die an der Zugmaschine angebaute Anhängekupplung diesem D-Wert genügt.</t>
  </si>
  <si>
    <t>Der Traktor-Hersteller kann für die zulässige Anhängelast des Traktors aus technischen Gründen geringere Werte festlegen.</t>
  </si>
  <si>
    <t>Schritt: Auswählen des Bildes der Startseite.</t>
  </si>
  <si>
    <r>
      <rPr>
        <b/>
        <sz val="10"/>
        <rFont val="Tahoma"/>
        <family val="2"/>
      </rPr>
      <t xml:space="preserve">Eingabedaten: </t>
    </r>
    <r>
      <rPr>
        <sz val="10"/>
        <rFont val="Tahoma"/>
        <family val="2"/>
      </rPr>
      <t xml:space="preserve">
Leergewicht,Garantiegewichte sowie die Traktorabmessungen sind in www.traktorentest.ch ersichtlich. 
Der Abstand zwischen Koppelpunkten und dem Schwerpunkt des Geräts muss geschätzt werden.  Es sind immer die kleineren Grössen zu beachten, wie Achsgarantien, Reifentragkraft (inkl. richtiger Pneudruck).</t>
    </r>
  </si>
  <si>
    <r>
      <rPr>
        <b/>
        <sz val="10"/>
        <rFont val="Tahoma"/>
        <family val="2"/>
      </rPr>
      <t xml:space="preserve">Eingaben der Werte. </t>
    </r>
    <r>
      <rPr>
        <sz val="10"/>
        <rFont val="Tahoma"/>
        <family val="2"/>
      </rPr>
      <t xml:space="preserve">
</t>
    </r>
  </si>
  <si>
    <t xml:space="preserve">Alle blauen hinterlegten Zellen sollten ausgefüllt sein. </t>
  </si>
  <si>
    <t xml:space="preserve">Die Achslastverteilung über den Schieberegler einstellen. </t>
  </si>
  <si>
    <t>Auch bei fehlendem Frongewicht den Abstand zwischen Frongewicht und Vorderachse einzugeben. 
Im Falle einer zu geringen Vorderachsbelastung wird so automatisch das notwenige Ballastgewicht berechnet.</t>
  </si>
  <si>
    <r>
      <t xml:space="preserve">D-Wert Berechnungen     </t>
    </r>
    <r>
      <rPr>
        <sz val="12"/>
        <rFont val="Tahoma"/>
        <family val="2"/>
      </rPr>
      <t>beim Mitführen von einem Anhänger</t>
    </r>
  </si>
  <si>
    <t>Bitte klicken Sie auf das passende Bild</t>
  </si>
  <si>
    <r>
      <rPr>
        <b/>
        <sz val="10"/>
        <rFont val="Tahoma"/>
        <family val="2"/>
      </rPr>
      <t xml:space="preserve">Ergebniss:
</t>
    </r>
    <r>
      <rPr>
        <sz val="10"/>
        <rFont val="Tahoma"/>
        <family val="2"/>
      </rPr>
      <t xml:space="preserve">Das neue Gesamtgewicht mit Frontgewicht, Anbaugeräten oder Stützlast, 
sowie die Achslasten werden ausgegeben. 
Die Werte können jetzt mit den Garantiegewichten des Traktors verglichen werden. 
Sind die  Werte höher, so ist die Achslast überschriten. 
Es erscheint eine Warnmeldung, wenn die Vorderachslast weniger 20 % beträgt. 
Mit Klick auf die Schaltfläche "Zurück zur Übersicht" gelangt man zurück zur Startseite. </t>
    </r>
  </si>
  <si>
    <r>
      <rPr>
        <b/>
        <sz val="10"/>
        <rFont val="Tahoma"/>
        <family val="2"/>
      </rPr>
      <t xml:space="preserve">Allgemein </t>
    </r>
    <r>
      <rPr>
        <sz val="10"/>
        <rFont val="Tahoma"/>
        <family val="2"/>
      </rPr>
      <t xml:space="preserve">
Es besteht keinen Anspruch auf rechtliche Verbindlichkeit. Der Autor lehnt jede Haftung ab, die direkt oder indirekt durch das Produkt und dessen Verwendung entstanden sind.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</si>
</sst>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g&quot;"/>
    <numFmt numFmtId="165" formatCode="0\ %"/>
    <numFmt numFmtId="166" formatCode="#,##0\ &quot;cm&quot;"/>
    <numFmt numFmtId="167" formatCode=";;;"/>
    <numFmt numFmtId="168" formatCode="0.0"/>
  </numFmts>
  <fonts count="39" x14ac:knownFonts="1">
    <font>
      <sz val="10"/>
      <name val="Arial"/>
    </font>
    <font>
      <b/>
      <sz val="12"/>
      <name val="Arial"/>
      <family val="2"/>
    </font>
    <font>
      <b/>
      <sz val="11"/>
      <name val="Arial"/>
      <family val="2"/>
    </font>
    <font>
      <sz val="10"/>
      <name val="Arial"/>
      <family val="2"/>
    </font>
    <font>
      <b/>
      <sz val="10"/>
      <name val="Arial"/>
      <family val="2"/>
    </font>
    <font>
      <b/>
      <sz val="12"/>
      <color indexed="8"/>
      <name val="Arial"/>
      <family val="2"/>
    </font>
    <font>
      <b/>
      <sz val="13"/>
      <name val="Arial"/>
      <family val="2"/>
    </font>
    <font>
      <sz val="12"/>
      <name val="Arial"/>
      <family val="2"/>
    </font>
    <font>
      <sz val="10"/>
      <color theme="1"/>
      <name val="Verdana"/>
      <family val="2"/>
    </font>
    <font>
      <sz val="10"/>
      <color theme="1"/>
      <name val="Tahoma"/>
      <family val="2"/>
    </font>
    <font>
      <sz val="16"/>
      <color theme="1"/>
      <name val="Tahoma"/>
      <family val="2"/>
    </font>
    <font>
      <sz val="11"/>
      <color theme="1"/>
      <name val="Tahoma"/>
      <family val="2"/>
    </font>
    <font>
      <sz val="10"/>
      <color theme="0"/>
      <name val="Tahoma"/>
      <family val="2"/>
    </font>
    <font>
      <sz val="9"/>
      <color theme="1"/>
      <name val="Tahoma"/>
      <family val="2"/>
    </font>
    <font>
      <sz val="10"/>
      <name val="Tahoma"/>
      <family val="2"/>
    </font>
    <font>
      <b/>
      <sz val="11"/>
      <color rgb="FFFF0000"/>
      <name val="Tahoma"/>
      <family val="2"/>
    </font>
    <font>
      <sz val="12"/>
      <color rgb="FFFF0000"/>
      <name val="Tahoma"/>
      <family val="2"/>
    </font>
    <font>
      <sz val="12"/>
      <name val="Tahoma"/>
      <family val="2"/>
    </font>
    <font>
      <b/>
      <sz val="10"/>
      <color rgb="FF0070C0"/>
      <name val="Tahoma"/>
      <family val="2"/>
    </font>
    <font>
      <sz val="10"/>
      <color indexed="9"/>
      <name val="Arial"/>
      <family val="2"/>
    </font>
    <font>
      <sz val="16"/>
      <name val="Tahoma"/>
      <family val="2"/>
    </font>
    <font>
      <b/>
      <sz val="12"/>
      <name val="Tahoma"/>
      <family val="2"/>
    </font>
    <font>
      <b/>
      <sz val="10"/>
      <name val="Tahoma"/>
      <family val="2"/>
    </font>
    <font>
      <sz val="10"/>
      <color indexed="9"/>
      <name val="Tahoma"/>
      <family val="2"/>
    </font>
    <font>
      <b/>
      <sz val="12"/>
      <color indexed="10"/>
      <name val="Tahoma"/>
      <family val="2"/>
    </font>
    <font>
      <sz val="11"/>
      <name val="Tahoma"/>
      <family val="2"/>
    </font>
    <font>
      <sz val="14"/>
      <name val="Tahoma"/>
      <family val="2"/>
    </font>
    <font>
      <b/>
      <sz val="16"/>
      <name val="Tahoma"/>
      <family val="2"/>
    </font>
    <font>
      <sz val="12"/>
      <color indexed="10"/>
      <name val="Tahoma"/>
      <family val="2"/>
    </font>
    <font>
      <sz val="18"/>
      <name val="Tahoma"/>
      <family val="2"/>
    </font>
    <font>
      <sz val="18"/>
      <color theme="1"/>
      <name val="Tahoma"/>
      <family val="2"/>
    </font>
    <font>
      <b/>
      <sz val="18"/>
      <name val="Tahoma"/>
      <family val="2"/>
    </font>
    <font>
      <vertAlign val="subscript"/>
      <sz val="11"/>
      <name val="Tahoma"/>
      <family val="2"/>
    </font>
    <font>
      <sz val="14"/>
      <color theme="1"/>
      <name val="Tahoma"/>
      <family val="2"/>
    </font>
    <font>
      <b/>
      <sz val="10"/>
      <color rgb="FF6D6DFF"/>
      <name val="Tahoma"/>
      <family val="2"/>
    </font>
    <font>
      <sz val="20"/>
      <color rgb="FFFF0000"/>
      <name val="Tahoma"/>
      <family val="2"/>
    </font>
    <font>
      <sz val="22"/>
      <color rgb="FFFF0000"/>
      <name val="Tahoma"/>
      <family val="2"/>
    </font>
    <font>
      <sz val="8"/>
      <name val="Arial"/>
      <family val="2"/>
    </font>
    <font>
      <b/>
      <sz val="8"/>
      <name val="Arial"/>
      <family val="2"/>
    </font>
  </fonts>
  <fills count="9">
    <fill>
      <patternFill patternType="none"/>
    </fill>
    <fill>
      <patternFill patternType="gray125"/>
    </fill>
    <fill>
      <patternFill patternType="solid">
        <fgColor indexed="9"/>
        <bgColor indexed="64"/>
      </patternFill>
    </fill>
    <fill>
      <patternFill patternType="solid">
        <fgColor rgb="FFAFCA00"/>
        <bgColor indexed="64"/>
      </patternFill>
    </fill>
    <fill>
      <patternFill patternType="solid">
        <fgColor theme="0"/>
        <bgColor indexed="64"/>
      </patternFill>
    </fill>
    <fill>
      <patternFill patternType="solid">
        <fgColor rgb="FFADCA00"/>
        <bgColor indexed="64"/>
      </patternFill>
    </fill>
    <fill>
      <patternFill patternType="solid">
        <fgColor rgb="FFFFFF00"/>
        <bgColor indexed="64"/>
      </patternFill>
    </fill>
    <fill>
      <patternFill patternType="solid">
        <fgColor rgb="FFFFC000"/>
        <bgColor indexed="64"/>
      </patternFill>
    </fill>
    <fill>
      <patternFill patternType="solid">
        <fgColor rgb="FFD9D9FF"/>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s>
  <cellStyleXfs count="3">
    <xf numFmtId="0" fontId="0" fillId="0" borderId="0"/>
    <xf numFmtId="0" fontId="8" fillId="0" borderId="0"/>
    <xf numFmtId="9" fontId="8" fillId="0" borderId="0" applyFont="0" applyFill="0" applyBorder="0" applyAlignment="0" applyProtection="0"/>
  </cellStyleXfs>
  <cellXfs count="224">
    <xf numFmtId="0" fontId="0" fillId="0" borderId="0" xfId="0"/>
    <xf numFmtId="0" fontId="9" fillId="4" borderId="0" xfId="1" applyFont="1" applyFill="1"/>
    <xf numFmtId="0" fontId="9" fillId="3" borderId="0" xfId="1" applyFont="1" applyFill="1"/>
    <xf numFmtId="0" fontId="10" fillId="4" borderId="0" xfId="1" applyFont="1" applyFill="1"/>
    <xf numFmtId="0" fontId="12" fillId="4" borderId="0" xfId="1" applyFont="1" applyFill="1" applyAlignment="1">
      <alignment vertical="center"/>
    </xf>
    <xf numFmtId="0" fontId="9" fillId="4" borderId="0" xfId="1" applyFont="1" applyFill="1" applyAlignment="1">
      <alignment horizontal="center"/>
    </xf>
    <xf numFmtId="0" fontId="11" fillId="4" borderId="0" xfId="1" applyFont="1" applyFill="1" applyAlignment="1">
      <alignment vertical="center"/>
    </xf>
    <xf numFmtId="0" fontId="11" fillId="4" borderId="0" xfId="1" applyFont="1" applyFill="1" applyAlignment="1">
      <alignment horizontal="left" indent="1"/>
    </xf>
    <xf numFmtId="0" fontId="9" fillId="4" borderId="0" xfId="1" applyFont="1" applyFill="1" applyAlignment="1">
      <alignment vertical="top"/>
    </xf>
    <xf numFmtId="0" fontId="10" fillId="4" borderId="0" xfId="1" applyFont="1" applyFill="1" applyAlignment="1">
      <alignment vertical="top"/>
    </xf>
    <xf numFmtId="0" fontId="11" fillId="4" borderId="0" xfId="1" applyFont="1" applyFill="1" applyAlignment="1">
      <alignment horizontal="left" vertical="center" indent="1"/>
    </xf>
    <xf numFmtId="0" fontId="15" fillId="4" borderId="0" xfId="1" applyFont="1" applyFill="1" applyAlignment="1">
      <alignment vertical="center" wrapText="1"/>
    </xf>
    <xf numFmtId="0" fontId="13" fillId="4" borderId="0" xfId="1" applyFont="1" applyFill="1" applyAlignment="1">
      <alignment vertical="center" wrapText="1"/>
    </xf>
    <xf numFmtId="0" fontId="13" fillId="4" borderId="0" xfId="1" applyFont="1" applyFill="1" applyAlignment="1">
      <alignment horizontal="right" vertical="center" wrapText="1"/>
    </xf>
    <xf numFmtId="0" fontId="9" fillId="4" borderId="0" xfId="1" applyFont="1" applyFill="1" applyAlignment="1">
      <alignment vertical="top" wrapText="1"/>
    </xf>
    <xf numFmtId="0" fontId="9" fillId="4" borderId="0" xfId="1" applyFont="1" applyFill="1" applyAlignment="1">
      <alignment horizontal="right" indent="1"/>
    </xf>
    <xf numFmtId="0" fontId="9" fillId="4" borderId="13" xfId="1" applyFont="1" applyFill="1" applyBorder="1" applyAlignment="1">
      <alignment vertical="center" wrapText="1"/>
    </xf>
    <xf numFmtId="49" fontId="9" fillId="4" borderId="13" xfId="1" applyNumberFormat="1" applyFont="1" applyFill="1" applyBorder="1" applyAlignment="1">
      <alignment vertical="center"/>
    </xf>
    <xf numFmtId="0" fontId="17" fillId="4" borderId="0" xfId="1" applyFont="1" applyFill="1" applyAlignment="1">
      <alignment vertical="center" wrapText="1"/>
    </xf>
    <xf numFmtId="164" fontId="9" fillId="6" borderId="5" xfId="1" applyNumberFormat="1" applyFont="1" applyFill="1" applyBorder="1" applyAlignment="1">
      <alignment horizontal="right" indent="1"/>
    </xf>
    <xf numFmtId="165" fontId="9" fillId="6" borderId="13" xfId="1" applyNumberFormat="1" applyFont="1" applyFill="1" applyBorder="1" applyAlignment="1">
      <alignment horizontal="right" indent="1"/>
    </xf>
    <xf numFmtId="164" fontId="9" fillId="6" borderId="7" xfId="1" applyNumberFormat="1" applyFont="1" applyFill="1" applyBorder="1" applyAlignment="1">
      <alignment horizontal="right" vertical="top" indent="1"/>
    </xf>
    <xf numFmtId="0" fontId="9" fillId="6" borderId="4" xfId="1" applyFont="1" applyFill="1" applyBorder="1" applyAlignment="1">
      <alignment horizontal="left" indent="1"/>
    </xf>
    <xf numFmtId="0" fontId="9" fillId="6" borderId="9" xfId="1" applyFont="1" applyFill="1" applyBorder="1" applyAlignment="1">
      <alignment horizontal="left" indent="1"/>
    </xf>
    <xf numFmtId="0" fontId="9" fillId="6" borderId="6" xfId="1" applyFont="1" applyFill="1" applyBorder="1" applyAlignment="1">
      <alignment horizontal="left" vertical="top" indent="1"/>
    </xf>
    <xf numFmtId="164" fontId="16" fillId="4" borderId="0" xfId="1" applyNumberFormat="1" applyFont="1" applyFill="1" applyAlignment="1">
      <alignment vertical="center" wrapText="1"/>
    </xf>
    <xf numFmtId="0" fontId="18" fillId="4" borderId="0" xfId="1" applyFont="1" applyFill="1" applyAlignment="1">
      <alignment vertical="center"/>
    </xf>
    <xf numFmtId="0" fontId="12" fillId="4" borderId="0" xfId="1" applyFont="1" applyFill="1" applyAlignment="1" applyProtection="1">
      <alignment vertical="center"/>
      <protection locked="0"/>
    </xf>
    <xf numFmtId="0" fontId="20" fillId="4" borderId="0" xfId="0" applyFont="1" applyFill="1" applyAlignment="1">
      <alignment vertical="top"/>
    </xf>
    <xf numFmtId="0" fontId="14" fillId="4" borderId="0" xfId="0" applyFont="1" applyFill="1"/>
    <xf numFmtId="0" fontId="14" fillId="0" borderId="0" xfId="0" applyFont="1"/>
    <xf numFmtId="0" fontId="14" fillId="4" borderId="0" xfId="0" applyFont="1" applyFill="1" applyAlignment="1">
      <alignment vertical="center"/>
    </xf>
    <xf numFmtId="0" fontId="24" fillId="4" borderId="0" xfId="0" applyFont="1" applyFill="1" applyAlignment="1">
      <alignment vertical="center"/>
    </xf>
    <xf numFmtId="0" fontId="17" fillId="4" borderId="0" xfId="0" applyFont="1" applyFill="1" applyAlignment="1">
      <alignment vertical="center"/>
    </xf>
    <xf numFmtId="0" fontId="25" fillId="4" borderId="0" xfId="0" applyFont="1" applyFill="1" applyAlignment="1">
      <alignment horizontal="left"/>
    </xf>
    <xf numFmtId="0" fontId="17" fillId="4" borderId="0" xfId="0" applyFont="1" applyFill="1"/>
    <xf numFmtId="1" fontId="21" fillId="4" borderId="0" xfId="0" applyNumberFormat="1" applyFont="1" applyFill="1"/>
    <xf numFmtId="0" fontId="21" fillId="4" borderId="0" xfId="0" applyFont="1" applyFill="1"/>
    <xf numFmtId="0" fontId="22" fillId="4" borderId="0" xfId="0" applyFont="1" applyFill="1"/>
    <xf numFmtId="0" fontId="26" fillId="4" borderId="0" xfId="0" applyFont="1" applyFill="1" applyAlignment="1">
      <alignment vertical="top"/>
    </xf>
    <xf numFmtId="0" fontId="27" fillId="4" borderId="0" xfId="0" applyFont="1" applyFill="1"/>
    <xf numFmtId="167" fontId="14" fillId="4" borderId="0" xfId="0" applyNumberFormat="1" applyFont="1" applyFill="1" applyAlignment="1">
      <alignment vertical="center"/>
    </xf>
    <xf numFmtId="0" fontId="26" fillId="4" borderId="0" xfId="0" applyFont="1" applyFill="1" applyAlignment="1">
      <alignment vertical="center"/>
    </xf>
    <xf numFmtId="49" fontId="14" fillId="4" borderId="0" xfId="0" applyNumberFormat="1" applyFont="1" applyFill="1" applyAlignment="1">
      <alignment horizontal="right"/>
    </xf>
    <xf numFmtId="49" fontId="14" fillId="4" borderId="0" xfId="0" applyNumberFormat="1" applyFont="1" applyFill="1" applyAlignment="1">
      <alignment horizontal="left" vertical="center"/>
    </xf>
    <xf numFmtId="0" fontId="14" fillId="4" borderId="0" xfId="0" applyFont="1" applyFill="1" applyAlignment="1">
      <alignment horizontal="left" vertical="center" indent="1"/>
    </xf>
    <xf numFmtId="0" fontId="26" fillId="4" borderId="25" xfId="0" applyFont="1" applyFill="1" applyBorder="1" applyAlignment="1">
      <alignment horizontal="left" vertical="center" indent="1"/>
    </xf>
    <xf numFmtId="0" fontId="17" fillId="4" borderId="20" xfId="0" applyFont="1" applyFill="1" applyBorder="1" applyAlignment="1">
      <alignment horizontal="left" vertical="center" indent="1"/>
    </xf>
    <xf numFmtId="0" fontId="17" fillId="4" borderId="22" xfId="0" applyFont="1" applyFill="1" applyBorder="1" applyAlignment="1">
      <alignment horizontal="left" vertical="center" indent="1"/>
    </xf>
    <xf numFmtId="0" fontId="14" fillId="4" borderId="0" xfId="0" applyFont="1" applyFill="1" applyAlignment="1">
      <alignment horizontal="left" indent="1"/>
    </xf>
    <xf numFmtId="167" fontId="14" fillId="4" borderId="0" xfId="0" applyNumberFormat="1" applyFont="1" applyFill="1" applyAlignment="1">
      <alignment horizontal="left" vertical="center" indent="1"/>
    </xf>
    <xf numFmtId="0" fontId="29" fillId="4" borderId="0" xfId="0" applyFont="1" applyFill="1" applyAlignment="1">
      <alignment vertical="center"/>
    </xf>
    <xf numFmtId="0" fontId="29" fillId="4" borderId="0" xfId="0" applyFont="1" applyFill="1" applyAlignment="1">
      <alignment vertical="top"/>
    </xf>
    <xf numFmtId="0" fontId="3" fillId="2" borderId="0" xfId="0" applyFont="1" applyFill="1" applyAlignment="1">
      <alignment horizontal="left" vertical="center" indent="1"/>
    </xf>
    <xf numFmtId="0" fontId="7" fillId="2" borderId="20" xfId="0" applyFont="1" applyFill="1" applyBorder="1" applyAlignment="1">
      <alignment horizontal="left" vertical="center" indent="1"/>
    </xf>
    <xf numFmtId="0" fontId="7" fillId="2" borderId="22" xfId="0" applyFont="1" applyFill="1" applyBorder="1" applyAlignment="1">
      <alignment horizontal="left" vertical="center" indent="1"/>
    </xf>
    <xf numFmtId="0" fontId="9" fillId="4" borderId="0" xfId="1" applyFont="1" applyFill="1" applyAlignment="1">
      <alignment vertical="center"/>
    </xf>
    <xf numFmtId="0" fontId="3" fillId="0" borderId="0" xfId="0" applyFont="1"/>
    <xf numFmtId="0" fontId="3" fillId="0" borderId="0" xfId="0" applyFont="1" applyAlignment="1">
      <alignment vertical="top"/>
    </xf>
    <xf numFmtId="0" fontId="3" fillId="3" borderId="0" xfId="0" applyFont="1" applyFill="1"/>
    <xf numFmtId="0" fontId="3" fillId="0" borderId="0" xfId="0" applyFont="1" applyAlignment="1">
      <alignment horizontal="right"/>
    </xf>
    <xf numFmtId="0" fontId="1" fillId="0" borderId="0" xfId="0" applyFont="1" applyAlignment="1">
      <alignment horizontal="center" vertical="center"/>
    </xf>
    <xf numFmtId="0" fontId="3" fillId="0" borderId="0" xfId="0" applyFont="1" applyAlignment="1">
      <alignment horizontal="left" indent="1"/>
    </xf>
    <xf numFmtId="0" fontId="14" fillId="4" borderId="0" xfId="0" applyFont="1" applyFill="1" applyAlignment="1">
      <alignment vertical="top"/>
    </xf>
    <xf numFmtId="164" fontId="9" fillId="7" borderId="3" xfId="1" applyNumberFormat="1" applyFont="1" applyFill="1" applyBorder="1" applyAlignment="1">
      <alignment horizontal="center" vertical="center"/>
    </xf>
    <xf numFmtId="0" fontId="3" fillId="0" borderId="0" xfId="0" applyFont="1" applyAlignment="1">
      <alignment horizontal="left"/>
    </xf>
    <xf numFmtId="0" fontId="14" fillId="4" borderId="9" xfId="0" applyFont="1" applyFill="1" applyBorder="1"/>
    <xf numFmtId="0" fontId="14" fillId="4" borderId="13" xfId="0" applyFont="1" applyFill="1" applyBorder="1"/>
    <xf numFmtId="0" fontId="14" fillId="4" borderId="6" xfId="0" applyFont="1" applyFill="1" applyBorder="1"/>
    <xf numFmtId="0" fontId="14" fillId="4" borderId="14" xfId="0" applyFont="1" applyFill="1" applyBorder="1"/>
    <xf numFmtId="0" fontId="14" fillId="4" borderId="7" xfId="0" applyFont="1" applyFill="1" applyBorder="1"/>
    <xf numFmtId="0" fontId="14" fillId="4" borderId="0" xfId="0" applyFont="1" applyFill="1" applyAlignment="1">
      <alignment horizontal="right" vertical="center" indent="1"/>
    </xf>
    <xf numFmtId="0" fontId="14" fillId="4" borderId="16" xfId="0" applyFont="1" applyFill="1" applyBorder="1" applyAlignment="1">
      <alignment horizontal="right" vertical="center" indent="1"/>
    </xf>
    <xf numFmtId="0" fontId="23" fillId="4" borderId="0" xfId="0" applyFont="1" applyFill="1" applyAlignment="1">
      <alignment horizontal="right" vertical="center" indent="1"/>
    </xf>
    <xf numFmtId="0" fontId="26" fillId="4" borderId="26" xfId="0" applyFont="1" applyFill="1" applyBorder="1" applyAlignment="1">
      <alignment horizontal="right" vertical="center" indent="1"/>
    </xf>
    <xf numFmtId="1" fontId="17" fillId="4" borderId="2" xfId="0" applyNumberFormat="1" applyFont="1" applyFill="1" applyBorder="1" applyAlignment="1">
      <alignment horizontal="right" vertical="center" indent="1"/>
    </xf>
    <xf numFmtId="1" fontId="17" fillId="4" borderId="23" xfId="0" applyNumberFormat="1" applyFont="1" applyFill="1" applyBorder="1" applyAlignment="1">
      <alignment horizontal="right" vertical="center" indent="1"/>
    </xf>
    <xf numFmtId="0" fontId="25" fillId="4" borderId="0" xfId="0" applyFont="1" applyFill="1"/>
    <xf numFmtId="0" fontId="25" fillId="4" borderId="20" xfId="0" applyFont="1" applyFill="1" applyBorder="1" applyAlignment="1">
      <alignment horizontal="left" vertical="center" indent="1"/>
    </xf>
    <xf numFmtId="0" fontId="25" fillId="4" borderId="2" xfId="0" applyFont="1" applyFill="1" applyBorder="1" applyAlignment="1">
      <alignment horizontal="right" vertical="center" indent="1"/>
    </xf>
    <xf numFmtId="0" fontId="25" fillId="8" borderId="2" xfId="0" applyFont="1" applyFill="1" applyBorder="1" applyAlignment="1" applyProtection="1">
      <alignment horizontal="right" vertical="center" indent="1"/>
      <protection locked="0"/>
    </xf>
    <xf numFmtId="0" fontId="25" fillId="4" borderId="22" xfId="0" applyFont="1" applyFill="1" applyBorder="1" applyAlignment="1">
      <alignment horizontal="left" vertical="center" indent="1"/>
    </xf>
    <xf numFmtId="0" fontId="25" fillId="4" borderId="23" xfId="0" applyFont="1" applyFill="1" applyBorder="1" applyAlignment="1">
      <alignment horizontal="right" vertical="center" indent="1"/>
    </xf>
    <xf numFmtId="0" fontId="25" fillId="8" borderId="23" xfId="0" applyFont="1" applyFill="1" applyBorder="1" applyAlignment="1" applyProtection="1">
      <alignment horizontal="right" vertical="center" indent="1"/>
      <protection locked="0"/>
    </xf>
    <xf numFmtId="1" fontId="25" fillId="4" borderId="2" xfId="0" applyNumberFormat="1" applyFont="1" applyFill="1" applyBorder="1" applyAlignment="1">
      <alignment horizontal="right" vertical="center" indent="1"/>
    </xf>
    <xf numFmtId="168" fontId="25" fillId="4" borderId="2" xfId="0" applyNumberFormat="1" applyFont="1" applyFill="1" applyBorder="1" applyAlignment="1">
      <alignment horizontal="right" vertical="center" indent="1"/>
    </xf>
    <xf numFmtId="0" fontId="25" fillId="4" borderId="0" xfId="0" applyFont="1" applyFill="1" applyAlignment="1">
      <alignment horizontal="left" vertical="center" indent="1"/>
    </xf>
    <xf numFmtId="0" fontId="25" fillId="4" borderId="28" xfId="0" applyFont="1" applyFill="1" applyBorder="1" applyAlignment="1">
      <alignment horizontal="left" vertical="center" indent="1"/>
    </xf>
    <xf numFmtId="0" fontId="25" fillId="4" borderId="30" xfId="0" applyFont="1" applyFill="1" applyBorder="1" applyAlignment="1">
      <alignment horizontal="left" vertical="center" indent="1"/>
    </xf>
    <xf numFmtId="0" fontId="14" fillId="4" borderId="0" xfId="0" applyFont="1" applyFill="1" applyAlignment="1">
      <alignment horizontal="right" indent="1"/>
    </xf>
    <xf numFmtId="0" fontId="25" fillId="4" borderId="16" xfId="0" applyFont="1" applyFill="1" applyBorder="1" applyAlignment="1">
      <alignment horizontal="right" indent="1"/>
    </xf>
    <xf numFmtId="0" fontId="25" fillId="4" borderId="17" xfId="0" applyFont="1" applyFill="1" applyBorder="1" applyAlignment="1">
      <alignment horizontal="right" indent="1"/>
    </xf>
    <xf numFmtId="0" fontId="25" fillId="4" borderId="0" xfId="0" applyFont="1" applyFill="1" applyAlignment="1">
      <alignment horizontal="right" indent="1"/>
    </xf>
    <xf numFmtId="0" fontId="25" fillId="4" borderId="19" xfId="0" applyFont="1" applyFill="1" applyBorder="1" applyAlignment="1">
      <alignment horizontal="right" indent="1"/>
    </xf>
    <xf numFmtId="0" fontId="25" fillId="4" borderId="21" xfId="0" applyFont="1" applyFill="1" applyBorder="1" applyAlignment="1">
      <alignment horizontal="right" vertical="center" indent="1"/>
    </xf>
    <xf numFmtId="167" fontId="25" fillId="4" borderId="2" xfId="0" applyNumberFormat="1" applyFont="1" applyFill="1" applyBorder="1" applyAlignment="1" applyProtection="1">
      <alignment horizontal="right" vertical="center" indent="1"/>
      <protection locked="0"/>
    </xf>
    <xf numFmtId="0" fontId="25" fillId="4" borderId="0" xfId="0" applyFont="1" applyFill="1" applyAlignment="1">
      <alignment horizontal="right" vertical="center" indent="1"/>
    </xf>
    <xf numFmtId="0" fontId="25" fillId="4" borderId="29" xfId="0" applyFont="1" applyFill="1" applyBorder="1" applyAlignment="1">
      <alignment horizontal="right" vertical="center" indent="1"/>
    </xf>
    <xf numFmtId="0" fontId="25" fillId="4" borderId="32" xfId="0" applyFont="1" applyFill="1" applyBorder="1" applyAlignment="1">
      <alignment horizontal="right" vertical="center" indent="1"/>
    </xf>
    <xf numFmtId="0" fontId="25" fillId="4" borderId="16" xfId="0" applyFont="1" applyFill="1" applyBorder="1" applyAlignment="1">
      <alignment horizontal="right" vertical="center" indent="1"/>
    </xf>
    <xf numFmtId="0" fontId="25" fillId="4" borderId="19" xfId="0" applyFont="1" applyFill="1" applyBorder="1" applyAlignment="1">
      <alignment horizontal="right" vertical="center" indent="1"/>
    </xf>
    <xf numFmtId="0" fontId="25" fillId="4" borderId="33" xfId="0" applyFont="1" applyFill="1" applyBorder="1" applyAlignment="1">
      <alignment horizontal="right" vertical="center" indent="1"/>
    </xf>
    <xf numFmtId="0" fontId="25" fillId="4" borderId="8" xfId="0" applyFont="1" applyFill="1" applyBorder="1" applyAlignment="1">
      <alignment horizontal="right" vertical="center" indent="1"/>
    </xf>
    <xf numFmtId="0" fontId="23" fillId="4" borderId="0" xfId="0" applyFont="1" applyFill="1" applyAlignment="1">
      <alignment horizontal="right" indent="1"/>
    </xf>
    <xf numFmtId="0" fontId="17" fillId="4" borderId="2" xfId="0" applyFont="1" applyFill="1" applyBorder="1" applyAlignment="1">
      <alignment horizontal="right" vertical="center" indent="1"/>
    </xf>
    <xf numFmtId="0" fontId="17" fillId="4" borderId="23" xfId="0" applyFont="1" applyFill="1" applyBorder="1" applyAlignment="1">
      <alignment horizontal="right" vertical="center" indent="1"/>
    </xf>
    <xf numFmtId="0" fontId="25" fillId="4" borderId="24" xfId="0" applyFont="1" applyFill="1" applyBorder="1" applyAlignment="1">
      <alignment horizontal="right" vertical="center" indent="1"/>
    </xf>
    <xf numFmtId="0" fontId="25" fillId="2" borderId="16" xfId="0" applyFont="1" applyFill="1" applyBorder="1" applyAlignment="1">
      <alignment horizontal="right" indent="1"/>
    </xf>
    <xf numFmtId="0" fontId="25" fillId="2" borderId="17" xfId="0" applyFont="1" applyFill="1" applyBorder="1" applyAlignment="1">
      <alignment horizontal="right" indent="1"/>
    </xf>
    <xf numFmtId="0" fontId="25" fillId="2" borderId="0" xfId="0" applyFont="1" applyFill="1" applyAlignment="1">
      <alignment horizontal="right" indent="1"/>
    </xf>
    <xf numFmtId="0" fontId="25" fillId="2" borderId="19" xfId="0" applyFont="1" applyFill="1" applyBorder="1" applyAlignment="1">
      <alignment horizontal="right" indent="1"/>
    </xf>
    <xf numFmtId="0" fontId="25" fillId="4" borderId="17" xfId="0" applyFont="1" applyFill="1" applyBorder="1" applyAlignment="1">
      <alignment horizontal="right" vertical="center" indent="1"/>
    </xf>
    <xf numFmtId="0" fontId="19" fillId="2" borderId="0" xfId="0" applyFont="1" applyFill="1" applyAlignment="1">
      <alignment horizontal="right" indent="1"/>
    </xf>
    <xf numFmtId="0" fontId="3" fillId="2" borderId="0" xfId="0" applyFont="1" applyFill="1" applyAlignment="1">
      <alignment horizontal="right" indent="1"/>
    </xf>
    <xf numFmtId="0" fontId="7" fillId="2" borderId="2" xfId="0" applyFont="1" applyFill="1" applyBorder="1" applyAlignment="1">
      <alignment horizontal="right" vertical="center" indent="1"/>
    </xf>
    <xf numFmtId="1" fontId="7" fillId="2" borderId="2" xfId="0" applyNumberFormat="1" applyFont="1" applyFill="1" applyBorder="1" applyAlignment="1">
      <alignment horizontal="right" vertical="center" indent="1"/>
    </xf>
    <xf numFmtId="0" fontId="7" fillId="2" borderId="21" xfId="0" applyFont="1" applyFill="1" applyBorder="1" applyAlignment="1">
      <alignment horizontal="right" vertical="center" indent="1"/>
    </xf>
    <xf numFmtId="0" fontId="7" fillId="2" borderId="23" xfId="0" applyFont="1" applyFill="1" applyBorder="1" applyAlignment="1">
      <alignment horizontal="right" vertical="center" indent="1"/>
    </xf>
    <xf numFmtId="1" fontId="7" fillId="2" borderId="23" xfId="0" applyNumberFormat="1" applyFont="1" applyFill="1" applyBorder="1" applyAlignment="1">
      <alignment horizontal="right" vertical="center" indent="1"/>
    </xf>
    <xf numFmtId="0" fontId="7" fillId="2" borderId="24" xfId="0" applyFont="1" applyFill="1" applyBorder="1" applyAlignment="1">
      <alignment horizontal="right" vertical="center" indent="1"/>
    </xf>
    <xf numFmtId="0" fontId="26" fillId="4" borderId="27" xfId="0" applyFont="1" applyFill="1" applyBorder="1" applyAlignment="1">
      <alignment horizontal="right" vertical="center" indent="1"/>
    </xf>
    <xf numFmtId="0" fontId="17" fillId="4" borderId="21" xfId="0" applyFont="1" applyFill="1" applyBorder="1" applyAlignment="1">
      <alignment horizontal="right" vertical="center" indent="1"/>
    </xf>
    <xf numFmtId="0" fontId="17" fillId="4" borderId="24" xfId="0" applyFont="1" applyFill="1" applyBorder="1" applyAlignment="1">
      <alignment horizontal="right" vertical="center" indent="1"/>
    </xf>
    <xf numFmtId="0" fontId="14" fillId="4" borderId="16" xfId="0" applyFont="1" applyFill="1" applyBorder="1" applyAlignment="1">
      <alignment horizontal="right" indent="1"/>
    </xf>
    <xf numFmtId="0" fontId="14" fillId="4" borderId="17" xfId="0" applyFont="1" applyFill="1" applyBorder="1" applyAlignment="1">
      <alignment horizontal="right" indent="1"/>
    </xf>
    <xf numFmtId="0" fontId="14" fillId="4" borderId="19" xfId="0" applyFont="1" applyFill="1" applyBorder="1" applyAlignment="1">
      <alignment horizontal="right" indent="1"/>
    </xf>
    <xf numFmtId="0" fontId="14" fillId="4" borderId="17" xfId="0" applyFont="1" applyFill="1" applyBorder="1" applyAlignment="1">
      <alignment horizontal="right" vertical="center" indent="1"/>
    </xf>
    <xf numFmtId="0" fontId="14" fillId="4" borderId="19" xfId="0" applyFont="1" applyFill="1" applyBorder="1" applyAlignment="1">
      <alignment horizontal="right" vertical="center" indent="1"/>
    </xf>
    <xf numFmtId="0" fontId="4" fillId="0" borderId="18" xfId="0" applyFont="1" applyBorder="1"/>
    <xf numFmtId="0" fontId="2" fillId="0" borderId="0" xfId="0" applyFont="1"/>
    <xf numFmtId="0" fontId="1" fillId="0" borderId="19" xfId="0" applyFont="1" applyBorder="1" applyAlignment="1">
      <alignment horizontal="center" vertical="center"/>
    </xf>
    <xf numFmtId="0" fontId="4" fillId="0" borderId="18" xfId="0" applyFont="1" applyBorder="1" applyAlignment="1">
      <alignment horizontal="left" indent="1"/>
    </xf>
    <xf numFmtId="0" fontId="3" fillId="0" borderId="18" xfId="0" applyFont="1" applyBorder="1" applyAlignment="1">
      <alignment horizontal="left" indent="1"/>
    </xf>
    <xf numFmtId="0" fontId="4" fillId="0" borderId="40" xfId="0" applyFont="1" applyBorder="1" applyAlignment="1">
      <alignment horizontal="left" indent="1"/>
    </xf>
    <xf numFmtId="0" fontId="2" fillId="0" borderId="32" xfId="0" applyFont="1" applyBorder="1"/>
    <xf numFmtId="0" fontId="3" fillId="0" borderId="32" xfId="0" applyFont="1" applyBorder="1"/>
    <xf numFmtId="0" fontId="1" fillId="0" borderId="34" xfId="0" applyFont="1" applyBorder="1" applyAlignment="1">
      <alignment horizontal="center" vertical="center"/>
    </xf>
    <xf numFmtId="2" fontId="5" fillId="8" borderId="35" xfId="0" applyNumberFormat="1" applyFont="1" applyFill="1" applyBorder="1" applyAlignment="1" applyProtection="1">
      <alignment horizontal="center" vertical="center"/>
      <protection locked="0"/>
    </xf>
    <xf numFmtId="2" fontId="1" fillId="8" borderId="36" xfId="0" applyNumberFormat="1" applyFont="1" applyFill="1" applyBorder="1" applyAlignment="1" applyProtection="1">
      <alignment horizontal="center" vertical="center"/>
      <protection locked="0"/>
    </xf>
    <xf numFmtId="164" fontId="9" fillId="8" borderId="11" xfId="1" applyNumberFormat="1" applyFont="1" applyFill="1" applyBorder="1" applyAlignment="1" applyProtection="1">
      <alignment horizontal="center" vertical="center"/>
      <protection locked="0"/>
    </xf>
    <xf numFmtId="166" fontId="9" fillId="8" borderId="10" xfId="1" applyNumberFormat="1" applyFont="1" applyFill="1" applyBorder="1" applyAlignment="1" applyProtection="1">
      <alignment horizontal="right" indent="1"/>
      <protection locked="0"/>
    </xf>
    <xf numFmtId="166" fontId="9" fillId="8" borderId="11" xfId="1" applyNumberFormat="1" applyFont="1" applyFill="1" applyBorder="1" applyAlignment="1" applyProtection="1">
      <alignment horizontal="right" vertical="top" indent="1"/>
      <protection locked="0"/>
    </xf>
    <xf numFmtId="0" fontId="31" fillId="4" borderId="0" xfId="0" applyFont="1" applyFill="1"/>
    <xf numFmtId="0" fontId="14" fillId="3" borderId="0" xfId="0" applyFont="1" applyFill="1"/>
    <xf numFmtId="0" fontId="29" fillId="4" borderId="0" xfId="0" applyFont="1" applyFill="1" applyAlignment="1">
      <alignment horizontal="left" vertical="center"/>
    </xf>
    <xf numFmtId="0" fontId="14" fillId="4" borderId="0" xfId="0" applyFont="1" applyFill="1" applyAlignment="1">
      <alignment horizontal="right" vertical="top" indent="1"/>
    </xf>
    <xf numFmtId="0" fontId="28" fillId="4" borderId="0" xfId="0" applyFont="1" applyFill="1" applyAlignment="1">
      <alignment vertical="center"/>
    </xf>
    <xf numFmtId="1" fontId="17" fillId="4" borderId="0" xfId="0" applyNumberFormat="1" applyFont="1" applyFill="1"/>
    <xf numFmtId="0" fontId="11" fillId="4" borderId="0" xfId="1" applyFont="1" applyFill="1" applyAlignment="1" applyProtection="1">
      <alignment horizontal="left" vertical="center"/>
      <protection locked="0"/>
    </xf>
    <xf numFmtId="0" fontId="9" fillId="4" borderId="14" xfId="1" applyFont="1" applyFill="1" applyBorder="1" applyAlignment="1">
      <alignment vertical="top" wrapText="1"/>
    </xf>
    <xf numFmtId="164" fontId="9" fillId="4" borderId="0" xfId="1" applyNumberFormat="1" applyFont="1" applyFill="1"/>
    <xf numFmtId="166" fontId="9" fillId="8" borderId="12" xfId="1" applyNumberFormat="1" applyFont="1" applyFill="1" applyBorder="1" applyAlignment="1" applyProtection="1">
      <alignment horizontal="right" indent="1"/>
      <protection locked="0"/>
    </xf>
    <xf numFmtId="0" fontId="35" fillId="4" borderId="0" xfId="1" applyFont="1" applyFill="1" applyAlignment="1">
      <alignment vertical="top" wrapText="1"/>
    </xf>
    <xf numFmtId="0" fontId="9" fillId="4" borderId="0" xfId="1" applyFont="1" applyFill="1" applyAlignment="1">
      <alignment vertical="center" wrapText="1"/>
    </xf>
    <xf numFmtId="0" fontId="3" fillId="0" borderId="0" xfId="0" applyFont="1" applyAlignment="1">
      <alignment vertical="top" wrapText="1"/>
    </xf>
    <xf numFmtId="0" fontId="14" fillId="4" borderId="0" xfId="0" applyFont="1" applyFill="1" applyAlignment="1">
      <alignment vertical="top" wrapText="1"/>
    </xf>
    <xf numFmtId="0" fontId="37" fillId="0" borderId="0" xfId="0" applyFont="1" applyAlignment="1">
      <alignment vertical="top"/>
    </xf>
    <xf numFmtId="0" fontId="37" fillId="0" borderId="0" xfId="0" applyFont="1" applyAlignment="1">
      <alignment horizontal="left" vertical="top"/>
    </xf>
    <xf numFmtId="0" fontId="38" fillId="0" borderId="0" xfId="0" applyFont="1" applyAlignment="1">
      <alignment horizontal="left" vertical="top" wrapText="1"/>
    </xf>
    <xf numFmtId="0" fontId="3" fillId="0" borderId="38" xfId="0" applyFont="1" applyBorder="1" applyAlignment="1">
      <alignment vertical="top"/>
    </xf>
    <xf numFmtId="2" fontId="6" fillId="4" borderId="39" xfId="0" applyNumberFormat="1" applyFont="1" applyFill="1" applyBorder="1" applyAlignment="1">
      <alignment horizontal="center" vertical="top"/>
    </xf>
    <xf numFmtId="0" fontId="4" fillId="0" borderId="37" xfId="0" applyFont="1" applyBorder="1" applyAlignment="1">
      <alignment horizontal="left" vertical="top" indent="1"/>
    </xf>
    <xf numFmtId="0" fontId="13" fillId="5" borderId="4" xfId="1" applyFont="1" applyFill="1" applyBorder="1" applyAlignment="1">
      <alignment horizontal="left" vertical="center" wrapText="1" indent="1"/>
    </xf>
    <xf numFmtId="0" fontId="13" fillId="5" borderId="8" xfId="1" applyFont="1" applyFill="1" applyBorder="1" applyAlignment="1">
      <alignment horizontal="left" vertical="center" wrapText="1" indent="1"/>
    </xf>
    <xf numFmtId="0" fontId="13" fillId="5" borderId="5" xfId="1" applyFont="1" applyFill="1" applyBorder="1" applyAlignment="1">
      <alignment horizontal="left" vertical="center" wrapText="1" indent="1"/>
    </xf>
    <xf numFmtId="0" fontId="13" fillId="5" borderId="6" xfId="1" applyFont="1" applyFill="1" applyBorder="1" applyAlignment="1">
      <alignment horizontal="left" vertical="center" wrapText="1" indent="1"/>
    </xf>
    <xf numFmtId="0" fontId="13" fillId="5" borderId="14" xfId="1" applyFont="1" applyFill="1" applyBorder="1" applyAlignment="1">
      <alignment horizontal="left" vertical="center" wrapText="1" indent="1"/>
    </xf>
    <xf numFmtId="0" fontId="13" fillId="5" borderId="7" xfId="1" applyFont="1" applyFill="1" applyBorder="1" applyAlignment="1">
      <alignment horizontal="left" vertical="center" wrapText="1" indent="1"/>
    </xf>
    <xf numFmtId="164" fontId="9" fillId="8" borderId="6" xfId="1" applyNumberFormat="1" applyFont="1" applyFill="1" applyBorder="1" applyAlignment="1" applyProtection="1">
      <alignment horizontal="center" vertical="center"/>
      <protection locked="0"/>
    </xf>
    <xf numFmtId="164" fontId="9" fillId="8" borderId="7" xfId="1" applyNumberFormat="1" applyFont="1" applyFill="1" applyBorder="1" applyAlignment="1" applyProtection="1">
      <alignment horizontal="center" vertical="center"/>
      <protection locked="0"/>
    </xf>
    <xf numFmtId="0" fontId="36" fillId="4" borderId="0" xfId="1" applyFont="1" applyFill="1" applyAlignment="1">
      <alignment horizontal="left" vertical="center" wrapText="1"/>
    </xf>
    <xf numFmtId="0" fontId="30" fillId="4" borderId="0" xfId="1" applyFont="1" applyFill="1" applyAlignment="1">
      <alignment horizontal="left" vertical="center"/>
    </xf>
    <xf numFmtId="0" fontId="33" fillId="8" borderId="1" xfId="1" applyFont="1" applyFill="1" applyBorder="1" applyAlignment="1" applyProtection="1">
      <alignment horizontal="left" vertical="center" indent="1"/>
      <protection locked="0"/>
    </xf>
    <xf numFmtId="0" fontId="33" fillId="8" borderId="2" xfId="1" applyFont="1" applyFill="1" applyBorder="1" applyAlignment="1" applyProtection="1">
      <alignment horizontal="left" vertical="center" indent="1"/>
      <protection locked="0"/>
    </xf>
    <xf numFmtId="0" fontId="33" fillId="8" borderId="3" xfId="1" applyFont="1" applyFill="1" applyBorder="1" applyAlignment="1" applyProtection="1">
      <alignment horizontal="left" vertical="center" indent="1"/>
      <protection locked="0"/>
    </xf>
    <xf numFmtId="0" fontId="34" fillId="4" borderId="0" xfId="1" applyFont="1" applyFill="1" applyAlignment="1">
      <alignment horizontal="left"/>
    </xf>
    <xf numFmtId="49" fontId="9" fillId="6" borderId="8" xfId="1" applyNumberFormat="1" applyFont="1" applyFill="1" applyBorder="1" applyAlignment="1">
      <alignment horizontal="center" vertical="center" wrapText="1"/>
    </xf>
    <xf numFmtId="49" fontId="9" fillId="6" borderId="8" xfId="1" applyNumberFormat="1" applyFont="1" applyFill="1" applyBorder="1" applyAlignment="1">
      <alignment horizontal="center" vertical="center"/>
    </xf>
    <xf numFmtId="49" fontId="9" fillId="6" borderId="14" xfId="1" applyNumberFormat="1" applyFont="1" applyFill="1" applyBorder="1" applyAlignment="1">
      <alignment horizontal="center" vertical="center"/>
    </xf>
    <xf numFmtId="164" fontId="14" fillId="6" borderId="8" xfId="1" applyNumberFormat="1" applyFont="1" applyFill="1" applyBorder="1" applyAlignment="1">
      <alignment horizontal="left" vertical="center"/>
    </xf>
    <xf numFmtId="164" fontId="14" fillId="6" borderId="5" xfId="1" applyNumberFormat="1" applyFont="1" applyFill="1" applyBorder="1" applyAlignment="1">
      <alignment horizontal="left" vertical="center"/>
    </xf>
    <xf numFmtId="164" fontId="14" fillId="6" borderId="14" xfId="1" applyNumberFormat="1" applyFont="1" applyFill="1" applyBorder="1" applyAlignment="1">
      <alignment horizontal="left" vertical="center"/>
    </xf>
    <xf numFmtId="164" fontId="14" fillId="6" borderId="7" xfId="1" applyNumberFormat="1" applyFont="1" applyFill="1" applyBorder="1" applyAlignment="1">
      <alignment horizontal="left" vertical="center"/>
    </xf>
    <xf numFmtId="0" fontId="9" fillId="4" borderId="14" xfId="1" applyFont="1" applyFill="1" applyBorder="1" applyAlignment="1">
      <alignment horizontal="center" vertical="top"/>
    </xf>
    <xf numFmtId="0" fontId="9" fillId="4" borderId="0" xfId="1" applyFont="1" applyFill="1" applyAlignment="1">
      <alignment horizontal="left" vertical="top" wrapText="1"/>
    </xf>
    <xf numFmtId="164" fontId="9" fillId="7" borderId="5" xfId="1" applyNumberFormat="1" applyFont="1" applyFill="1" applyBorder="1" applyAlignment="1">
      <alignment horizontal="center" vertical="center"/>
    </xf>
    <xf numFmtId="164" fontId="9" fillId="7" borderId="7" xfId="1" applyNumberFormat="1" applyFont="1" applyFill="1" applyBorder="1" applyAlignment="1">
      <alignment horizontal="center" vertical="center"/>
    </xf>
    <xf numFmtId="0" fontId="9" fillId="4" borderId="0" xfId="1" applyFont="1" applyFill="1" applyAlignment="1">
      <alignment horizontal="right" indent="1"/>
    </xf>
    <xf numFmtId="0" fontId="9" fillId="4" borderId="13" xfId="1" applyFont="1" applyFill="1" applyBorder="1" applyAlignment="1">
      <alignment horizontal="right" indent="1"/>
    </xf>
    <xf numFmtId="0" fontId="9" fillId="4" borderId="0" xfId="1" applyFont="1" applyFill="1" applyAlignment="1">
      <alignment horizontal="right" vertical="top" indent="1"/>
    </xf>
    <xf numFmtId="0" fontId="9" fillId="4" borderId="13" xfId="1" applyFont="1" applyFill="1" applyBorder="1" applyAlignment="1">
      <alignment horizontal="right" vertical="top" indent="1"/>
    </xf>
    <xf numFmtId="0" fontId="14" fillId="4" borderId="14" xfId="1" applyFont="1" applyFill="1" applyBorder="1" applyAlignment="1">
      <alignment horizontal="center" vertical="top"/>
    </xf>
    <xf numFmtId="0" fontId="9" fillId="7" borderId="1" xfId="1" applyFont="1" applyFill="1" applyBorder="1" applyAlignment="1">
      <alignment horizontal="center" vertical="center" wrapText="1"/>
    </xf>
    <xf numFmtId="0" fontId="9" fillId="7" borderId="2" xfId="1" applyFont="1" applyFill="1" applyBorder="1" applyAlignment="1">
      <alignment horizontal="center" vertical="center" wrapText="1"/>
    </xf>
    <xf numFmtId="0" fontId="9" fillId="5" borderId="4" xfId="1" applyFont="1" applyFill="1" applyBorder="1" applyAlignment="1">
      <alignment horizontal="center" vertical="center" wrapText="1"/>
    </xf>
    <xf numFmtId="0" fontId="9" fillId="5" borderId="8" xfId="1" applyFont="1" applyFill="1" applyBorder="1" applyAlignment="1">
      <alignment horizontal="center" vertical="center" wrapText="1"/>
    </xf>
    <xf numFmtId="0" fontId="9" fillId="5" borderId="6" xfId="1" applyFont="1" applyFill="1" applyBorder="1" applyAlignment="1">
      <alignment horizontal="center" vertical="center" wrapText="1"/>
    </xf>
    <xf numFmtId="0" fontId="9" fillId="5" borderId="14" xfId="1" applyFont="1" applyFill="1" applyBorder="1" applyAlignment="1">
      <alignment horizontal="center" vertical="center" wrapText="1"/>
    </xf>
    <xf numFmtId="164" fontId="9" fillId="5" borderId="8" xfId="1" applyNumberFormat="1" applyFont="1" applyFill="1" applyBorder="1" applyAlignment="1">
      <alignment horizontal="left" vertical="center"/>
    </xf>
    <xf numFmtId="164" fontId="9" fillId="5" borderId="5" xfId="1" applyNumberFormat="1" applyFont="1" applyFill="1" applyBorder="1" applyAlignment="1">
      <alignment horizontal="left" vertical="center"/>
    </xf>
    <xf numFmtId="164" fontId="9" fillId="5" borderId="14" xfId="1" applyNumberFormat="1" applyFont="1" applyFill="1" applyBorder="1" applyAlignment="1">
      <alignment horizontal="left" vertical="center"/>
    </xf>
    <xf numFmtId="164" fontId="9" fillId="5" borderId="7" xfId="1" applyNumberFormat="1" applyFont="1" applyFill="1" applyBorder="1" applyAlignment="1">
      <alignment horizontal="left" vertical="center"/>
    </xf>
    <xf numFmtId="0" fontId="9" fillId="7" borderId="8" xfId="1" applyFont="1" applyFill="1" applyBorder="1" applyAlignment="1">
      <alignment horizontal="center" vertical="center" wrapText="1"/>
    </xf>
    <xf numFmtId="0" fontId="9" fillId="7" borderId="14" xfId="1" applyFont="1" applyFill="1" applyBorder="1" applyAlignment="1">
      <alignment horizontal="center" vertical="center" wrapText="1"/>
    </xf>
    <xf numFmtId="164" fontId="9" fillId="4" borderId="9" xfId="1" applyNumberFormat="1" applyFont="1" applyFill="1" applyBorder="1" applyAlignment="1">
      <alignment horizontal="center"/>
    </xf>
    <xf numFmtId="0" fontId="9" fillId="4" borderId="9" xfId="1" applyFont="1" applyFill="1" applyBorder="1" applyAlignment="1">
      <alignment horizontal="center"/>
    </xf>
    <xf numFmtId="0" fontId="9" fillId="7" borderId="4" xfId="1" applyFont="1" applyFill="1" applyBorder="1" applyAlignment="1">
      <alignment horizontal="center" vertical="center" wrapText="1"/>
    </xf>
    <xf numFmtId="0" fontId="9" fillId="7" borderId="6" xfId="1" applyFont="1" applyFill="1" applyBorder="1" applyAlignment="1">
      <alignment horizontal="center" vertical="center" wrapText="1"/>
    </xf>
    <xf numFmtId="164" fontId="9" fillId="4" borderId="0" xfId="1" applyNumberFormat="1" applyFont="1" applyFill="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29" fillId="0" borderId="0" xfId="0" applyFont="1" applyAlignment="1">
      <alignment horizontal="left" vertical="center" wrapText="1"/>
    </xf>
    <xf numFmtId="0" fontId="14" fillId="4" borderId="0" xfId="0" applyFont="1" applyFill="1" applyAlignment="1">
      <alignment horizontal="left" vertical="top" wrapText="1"/>
    </xf>
    <xf numFmtId="0" fontId="14" fillId="4" borderId="0" xfId="0" applyFont="1" applyFill="1" applyAlignment="1">
      <alignment horizontal="left" vertical="top"/>
    </xf>
    <xf numFmtId="0" fontId="17" fillId="4" borderId="4" xfId="0" applyFont="1" applyFill="1" applyBorder="1" applyAlignment="1">
      <alignment horizontal="center"/>
    </xf>
    <xf numFmtId="0" fontId="17" fillId="4" borderId="8" xfId="0" applyFont="1" applyFill="1" applyBorder="1" applyAlignment="1">
      <alignment horizontal="center"/>
    </xf>
    <xf numFmtId="0" fontId="17" fillId="4" borderId="5" xfId="0" applyFont="1" applyFill="1" applyBorder="1" applyAlignment="1">
      <alignment horizontal="center"/>
    </xf>
    <xf numFmtId="0" fontId="17" fillId="4" borderId="9" xfId="0" applyFont="1" applyFill="1" applyBorder="1" applyAlignment="1">
      <alignment horizontal="center"/>
    </xf>
    <xf numFmtId="0" fontId="17" fillId="4" borderId="0" xfId="0" applyFont="1" applyFill="1" applyAlignment="1">
      <alignment horizontal="center"/>
    </xf>
    <xf numFmtId="0" fontId="17" fillId="4" borderId="13" xfId="0" applyFont="1" applyFill="1" applyBorder="1" applyAlignment="1">
      <alignment horizontal="center"/>
    </xf>
    <xf numFmtId="0" fontId="21" fillId="2" borderId="15" xfId="0" applyFont="1" applyFill="1" applyBorder="1" applyAlignment="1">
      <alignment horizontal="left" vertical="center" indent="1"/>
    </xf>
    <xf numFmtId="0" fontId="21" fillId="2" borderId="31" xfId="0" applyFont="1" applyFill="1" applyBorder="1" applyAlignment="1">
      <alignment horizontal="left" vertical="center" indent="1"/>
    </xf>
    <xf numFmtId="0" fontId="21" fillId="4" borderId="15" xfId="0" applyFont="1" applyFill="1" applyBorder="1" applyAlignment="1">
      <alignment horizontal="left" vertical="center" indent="1"/>
    </xf>
    <xf numFmtId="0" fontId="21" fillId="4" borderId="31" xfId="0" applyFont="1" applyFill="1" applyBorder="1" applyAlignment="1">
      <alignment horizontal="left" vertical="center" indent="1"/>
    </xf>
  </cellXfs>
  <cellStyles count="3">
    <cellStyle name="Prozent 2" xfId="2" xr:uid="{03511C20-B2B7-4DC8-BB3E-6E189B473612}"/>
    <cellStyle name="Standard" xfId="0" builtinId="0"/>
    <cellStyle name="Standard 2" xfId="1" xr:uid="{2775BCC8-CADE-4F78-AB45-03C81C5BF722}"/>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401"/>
      <rgbColor rgb="000066CC"/>
      <rgbColor rgb="00CCCCFF"/>
      <rgbColor rgb="00000080"/>
      <rgbColor rgb="00009999"/>
      <rgbColor rgb="006F8DAB"/>
      <rgbColor rgb="0000FFFF"/>
      <rgbColor rgb="00800080"/>
      <rgbColor rgb="00800000"/>
      <rgbColor rgb="003DB557"/>
      <rgbColor rgb="006FAEFB"/>
      <rgbColor rgb="0000CCFF"/>
      <rgbColor rgb="00CCFFFF"/>
      <rgbColor rgb="00CCFFCC"/>
      <rgbColor rgb="00FFFF66"/>
      <rgbColor rgb="0099CCFF"/>
      <rgbColor rgb="00FF99CC"/>
      <rgbColor rgb="00CC99FF"/>
      <rgbColor rgb="00FFCC99"/>
      <rgbColor rgb="003366FF"/>
      <rgbColor rgb="0033CCCC"/>
      <rgbColor rgb="0099CC00"/>
      <rgbColor rgb="00FFCC00"/>
      <rgbColor rgb="00FAB538"/>
      <rgbColor rgb="00FF6600"/>
      <rgbColor rgb="00666699"/>
      <rgbColor rgb="00969696"/>
      <rgbColor rgb="00003366"/>
      <rgbColor rgb="00339966"/>
      <rgbColor rgb="00003300"/>
      <rgbColor rgb="00333300"/>
      <rgbColor rgb="00993300"/>
      <rgbColor rgb="00993366"/>
      <rgbColor rgb="00333399"/>
      <rgbColor rgb="00333333"/>
    </indexedColors>
    <mruColors>
      <color rgb="FFD9D9FF"/>
      <color rgb="FF6D6DFF"/>
      <color rgb="FFB7B7FF"/>
      <color rgb="FF5B5BFF"/>
      <color rgb="FFFFFFFF"/>
      <color rgb="FFC9C9FF"/>
      <color rgb="FF0000FF"/>
      <color rgb="FFD1D1FF"/>
      <color rgb="FFDDF0C8"/>
      <color rgb="FFAB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H$5" noThreeD="1"/>
</file>

<file path=xl/ctrlProps/ctrlProp2.xml><?xml version="1.0" encoding="utf-8"?>
<formControlPr xmlns="http://schemas.microsoft.com/office/spreadsheetml/2009/9/main" objectType="Spin" dx="22" fmlaLink="$C$7" max="120" min="40" page="10" val="88"/>
</file>

<file path=xl/ctrlProps/ctrlProp3.xml><?xml version="1.0" encoding="utf-8"?>
<formControlPr xmlns="http://schemas.microsoft.com/office/spreadsheetml/2009/9/main" objectType="Spin" dx="22" fmlaLink="$C$7" max="120" min="40" page="10" val="88"/>
</file>

<file path=xl/ctrlProps/ctrlProp4.xml><?xml version="1.0" encoding="utf-8"?>
<formControlPr xmlns="http://schemas.microsoft.com/office/spreadsheetml/2009/9/main" objectType="Spin" dx="22" fmlaLink="$C$7" max="120" min="40" page="10" val="88"/>
</file>

<file path=xl/ctrlProps/ctrlProp5.xml><?xml version="1.0" encoding="utf-8"?>
<formControlPr xmlns="http://schemas.microsoft.com/office/spreadsheetml/2009/9/main" objectType="Spin" dx="22" fmlaLink="$C$7" max="120" min="40" page="10" val="88"/>
</file>

<file path=xl/ctrlProps/ctrlProp6.xml><?xml version="1.0" encoding="utf-8"?>
<formControlPr xmlns="http://schemas.microsoft.com/office/spreadsheetml/2009/9/main" objectType="Spin" dx="22" fmlaLink="$C$7" max="120" min="40" page="10" val="88"/>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20;bersicht Achslasten'!A1"/><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220;bersicht Achslasten'!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Front-Heck'!A1"/><Relationship Id="rId7" Type="http://schemas.openxmlformats.org/officeDocument/2006/relationships/hyperlink" Target="#'Front-SL'!A1"/><Relationship Id="rId2" Type="http://schemas.openxmlformats.org/officeDocument/2006/relationships/image" Target="../media/image7.png"/><Relationship Id="rId1" Type="http://schemas.openxmlformats.org/officeDocument/2006/relationships/hyperlink" Target="#'FG-Heck'!A1"/><Relationship Id="rId6" Type="http://schemas.openxmlformats.org/officeDocument/2006/relationships/image" Target="../media/image9.png"/><Relationship Id="rId11" Type="http://schemas.openxmlformats.org/officeDocument/2006/relationships/hyperlink" Target="#'Anleitung Achslasten'!A1"/><Relationship Id="rId5" Type="http://schemas.openxmlformats.org/officeDocument/2006/relationships/hyperlink" Target="#'FG-SL'!A1"/><Relationship Id="rId10" Type="http://schemas.openxmlformats.org/officeDocument/2006/relationships/image" Target="../media/image11.png"/><Relationship Id="rId4" Type="http://schemas.openxmlformats.org/officeDocument/2006/relationships/image" Target="../media/image8.png"/><Relationship Id="rId9" Type="http://schemas.openxmlformats.org/officeDocument/2006/relationships/hyperlink" Target="#FL!A1"/></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220;bersicht Achslasten'!A1"/></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220;bersicht Achslasten'!A1"/></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220;bersicht Achslasten'!A1"/></Relationships>
</file>

<file path=xl/drawings/_rels/drawing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hyperlink" Target="#'&#220;bersicht Achslasten'!A1"/></Relationships>
</file>

<file path=xl/drawings/_rels/drawing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hyperlink" Target="#'&#220;bersicht Achslasten'!A1"/></Relationships>
</file>

<file path=xl/drawings/drawing1.xml><?xml version="1.0" encoding="utf-8"?>
<xdr:wsDr xmlns:xdr="http://schemas.openxmlformats.org/drawingml/2006/spreadsheetDrawing" xmlns:a="http://schemas.openxmlformats.org/drawingml/2006/main">
  <xdr:twoCellAnchor>
    <xdr:from>
      <xdr:col>5</xdr:col>
      <xdr:colOff>310242</xdr:colOff>
      <xdr:row>15</xdr:row>
      <xdr:rowOff>0</xdr:rowOff>
    </xdr:from>
    <xdr:to>
      <xdr:col>5</xdr:col>
      <xdr:colOff>310242</xdr:colOff>
      <xdr:row>16</xdr:row>
      <xdr:rowOff>32206</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2291442" y="2733675"/>
          <a:ext cx="0" cy="308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CH" sz="900">
              <a:latin typeface="Tahoma" panose="020B0604030504040204" pitchFamily="34" charset="0"/>
              <a:ea typeface="Tahoma" panose="020B0604030504040204" pitchFamily="34" charset="0"/>
              <a:cs typeface="Tahoma" panose="020B0604030504040204" pitchFamily="34" charset="0"/>
            </a:rPr>
            <a:t>Leergewicht</a:t>
          </a:r>
        </a:p>
        <a:p>
          <a:endParaRPr lang="de-CH" sz="1000"/>
        </a:p>
      </xdr:txBody>
    </xdr:sp>
    <xdr:clientData/>
  </xdr:twoCellAnchor>
  <mc:AlternateContent xmlns:mc="http://schemas.openxmlformats.org/markup-compatibility/2006">
    <mc:Choice xmlns:a14="http://schemas.microsoft.com/office/drawing/2010/main" Requires="a14">
      <xdr:twoCellAnchor editAs="absolute">
        <xdr:from>
          <xdr:col>1</xdr:col>
          <xdr:colOff>409575</xdr:colOff>
          <xdr:row>3</xdr:row>
          <xdr:rowOff>228600</xdr:rowOff>
        </xdr:from>
        <xdr:to>
          <xdr:col>1</xdr:col>
          <xdr:colOff>771525</xdr:colOff>
          <xdr:row>7</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3</xdr:col>
      <xdr:colOff>4913</xdr:colOff>
      <xdr:row>24</xdr:row>
      <xdr:rowOff>91687</xdr:rowOff>
    </xdr:from>
    <xdr:to>
      <xdr:col>8</xdr:col>
      <xdr:colOff>13863</xdr:colOff>
      <xdr:row>24</xdr:row>
      <xdr:rowOff>245143</xdr:rowOff>
    </xdr:to>
    <xdr:sp macro="" textlink="">
      <xdr:nvSpPr>
        <xdr:cNvPr id="14" name="AutoShape 8">
          <a:extLst>
            <a:ext uri="{FF2B5EF4-FFF2-40B4-BE49-F238E27FC236}">
              <a16:creationId xmlns:a16="http://schemas.microsoft.com/office/drawing/2014/main" id="{00000000-0008-0000-0000-00000E000000}"/>
            </a:ext>
          </a:extLst>
        </xdr:cNvPr>
        <xdr:cNvSpPr>
          <a:spLocks/>
        </xdr:cNvSpPr>
      </xdr:nvSpPr>
      <xdr:spPr bwMode="auto">
        <a:xfrm rot="5400000">
          <a:off x="1889615" y="3800758"/>
          <a:ext cx="153456" cy="1913950"/>
        </a:xfrm>
        <a:prstGeom prst="rightBrace">
          <a:avLst>
            <a:gd name="adj1" fmla="val 36452"/>
            <a:gd name="adj2" fmla="val 511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de-CH"/>
        </a:p>
      </xdr:txBody>
    </xdr:sp>
    <xdr:clientData/>
  </xdr:twoCellAnchor>
  <xdr:twoCellAnchor editAs="absolute">
    <xdr:from>
      <xdr:col>7</xdr:col>
      <xdr:colOff>197068</xdr:colOff>
      <xdr:row>24</xdr:row>
      <xdr:rowOff>250836</xdr:rowOff>
    </xdr:from>
    <xdr:to>
      <xdr:col>14</xdr:col>
      <xdr:colOff>101550</xdr:colOff>
      <xdr:row>24</xdr:row>
      <xdr:rowOff>425326</xdr:rowOff>
    </xdr:to>
    <xdr:sp macro="" textlink="">
      <xdr:nvSpPr>
        <xdr:cNvPr id="16" name="AutoShape 12">
          <a:extLst>
            <a:ext uri="{FF2B5EF4-FFF2-40B4-BE49-F238E27FC236}">
              <a16:creationId xmlns:a16="http://schemas.microsoft.com/office/drawing/2014/main" id="{00000000-0008-0000-0000-000010000000}"/>
            </a:ext>
          </a:extLst>
        </xdr:cNvPr>
        <xdr:cNvSpPr>
          <a:spLocks/>
        </xdr:cNvSpPr>
      </xdr:nvSpPr>
      <xdr:spPr bwMode="auto">
        <a:xfrm rot="5400000">
          <a:off x="4338461" y="3236771"/>
          <a:ext cx="174490" cy="3399171"/>
        </a:xfrm>
        <a:prstGeom prst="rightBrace">
          <a:avLst>
            <a:gd name="adj1" fmla="val 37500"/>
            <a:gd name="adj2" fmla="val 443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de-CH"/>
        </a:p>
      </xdr:txBody>
    </xdr:sp>
    <xdr:clientData/>
  </xdr:twoCellAnchor>
  <xdr:twoCellAnchor editAs="oneCell">
    <xdr:from>
      <xdr:col>12</xdr:col>
      <xdr:colOff>96802</xdr:colOff>
      <xdr:row>1</xdr:row>
      <xdr:rowOff>145722</xdr:rowOff>
    </xdr:from>
    <xdr:to>
      <xdr:col>13</xdr:col>
      <xdr:colOff>595738</xdr:colOff>
      <xdr:row>3</xdr:row>
      <xdr:rowOff>237754</xdr:rowOff>
    </xdr:to>
    <xdr:pic>
      <xdr:nvPicPr>
        <xdr:cNvPr id="20" name="Grafik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bwMode="gray">
        <a:xfrm>
          <a:off x="4830727" y="307647"/>
          <a:ext cx="1213310" cy="577807"/>
        </a:xfrm>
        <a:prstGeom prst="rect">
          <a:avLst/>
        </a:prstGeom>
      </xdr:spPr>
    </xdr:pic>
    <xdr:clientData/>
  </xdr:twoCellAnchor>
  <xdr:twoCellAnchor editAs="absolute">
    <xdr:from>
      <xdr:col>16</xdr:col>
      <xdr:colOff>186836</xdr:colOff>
      <xdr:row>0</xdr:row>
      <xdr:rowOff>142875</xdr:rowOff>
    </xdr:from>
    <xdr:to>
      <xdr:col>17</xdr:col>
      <xdr:colOff>745349</xdr:colOff>
      <xdr:row>2</xdr:row>
      <xdr:rowOff>220350</xdr:rowOff>
    </xdr:to>
    <xdr:sp macro="" textlink="">
      <xdr:nvSpPr>
        <xdr:cNvPr id="25" name="Text Box 10">
          <a:hlinkClick xmlns:r="http://schemas.openxmlformats.org/officeDocument/2006/relationships" r:id="rId2"/>
          <a:extLst>
            <a:ext uri="{FF2B5EF4-FFF2-40B4-BE49-F238E27FC236}">
              <a16:creationId xmlns:a16="http://schemas.microsoft.com/office/drawing/2014/main" id="{00000000-0008-0000-0000-000019000000}"/>
            </a:ext>
          </a:extLst>
        </xdr:cNvPr>
        <xdr:cNvSpPr txBox="1">
          <a:spLocks noChangeAspect="1" noChangeArrowheads="1"/>
        </xdr:cNvSpPr>
      </xdr:nvSpPr>
      <xdr:spPr bwMode="auto">
        <a:xfrm>
          <a:off x="6858000" y="142875"/>
          <a:ext cx="2286000" cy="401325"/>
        </a:xfrm>
        <a:prstGeom prst="rect">
          <a:avLst/>
        </a:prstGeom>
        <a:solidFill>
          <a:srgbClr val="DDDDDD"/>
        </a:solidFill>
        <a:ln w="9525">
          <a:solidFill>
            <a:srgbClr val="000000"/>
          </a:solidFill>
          <a:miter lim="800000"/>
          <a:headEnd/>
          <a:tailEnd/>
        </a:ln>
      </xdr:spPr>
      <xdr:txBody>
        <a:bodyPr vertOverflow="clip" wrap="square" lIns="36576" tIns="32004" rIns="36576" bIns="32004" anchor="ctr" upright="1"/>
        <a:lstStyle/>
        <a:p>
          <a:pPr algn="ctr" rtl="0">
            <a:defRPr sz="1000"/>
          </a:pPr>
          <a:r>
            <a:rPr lang="de-CH" sz="1600" b="0" i="0" u="none" strike="noStrike" baseline="0">
              <a:solidFill>
                <a:srgbClr val="000000"/>
              </a:solidFill>
              <a:latin typeface="Arial"/>
              <a:cs typeface="Arial"/>
            </a:rPr>
            <a:t>Übersicht Achslasten</a:t>
          </a:r>
        </a:p>
      </xdr:txBody>
    </xdr:sp>
    <xdr:clientData/>
  </xdr:twoCellAnchor>
  <xdr:twoCellAnchor editAs="oneCell">
    <xdr:from>
      <xdr:col>1</xdr:col>
      <xdr:colOff>371475</xdr:colOff>
      <xdr:row>15</xdr:row>
      <xdr:rowOff>47625</xdr:rowOff>
    </xdr:from>
    <xdr:to>
      <xdr:col>2</xdr:col>
      <xdr:colOff>58361</xdr:colOff>
      <xdr:row>16</xdr:row>
      <xdr:rowOff>14098</xdr:rowOff>
    </xdr:to>
    <xdr:pic>
      <xdr:nvPicPr>
        <xdr:cNvPr id="27" name="Grafik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8650" y="2781300"/>
          <a:ext cx="467936" cy="242698"/>
        </a:xfrm>
        <a:prstGeom prst="rect">
          <a:avLst/>
        </a:prstGeom>
      </xdr:spPr>
    </xdr:pic>
    <xdr:clientData/>
  </xdr:twoCellAnchor>
  <xdr:twoCellAnchor editAs="oneCell">
    <xdr:from>
      <xdr:col>2</xdr:col>
      <xdr:colOff>85725</xdr:colOff>
      <xdr:row>10</xdr:row>
      <xdr:rowOff>87184</xdr:rowOff>
    </xdr:from>
    <xdr:to>
      <xdr:col>14</xdr:col>
      <xdr:colOff>14929</xdr:colOff>
      <xdr:row>21</xdr:row>
      <xdr:rowOff>198563</xdr:rowOff>
    </xdr:to>
    <xdr:pic>
      <xdr:nvPicPr>
        <xdr:cNvPr id="29" name="Grafik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79104" y="1847667"/>
          <a:ext cx="5059566" cy="22791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474005</xdr:colOff>
      <xdr:row>4</xdr:row>
      <xdr:rowOff>200025</xdr:rowOff>
    </xdr:from>
    <xdr:to>
      <xdr:col>9</xdr:col>
      <xdr:colOff>209457</xdr:colOff>
      <xdr:row>4</xdr:row>
      <xdr:rowOff>1820025</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4005" y="1000125"/>
          <a:ext cx="6241027" cy="1620000"/>
        </a:xfrm>
        <a:prstGeom prst="rect">
          <a:avLst/>
        </a:prstGeom>
      </xdr:spPr>
    </xdr:pic>
    <xdr:clientData/>
  </xdr:twoCellAnchor>
  <xdr:absoluteAnchor>
    <xdr:pos x="9829800" y="123825"/>
    <xdr:ext cx="1134746" cy="544977"/>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bwMode="gray">
        <a:xfrm>
          <a:off x="9829800" y="123825"/>
          <a:ext cx="1134746" cy="544977"/>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editAs="absolute">
    <xdr:from>
      <xdr:col>8</xdr:col>
      <xdr:colOff>338697</xdr:colOff>
      <xdr:row>1</xdr:row>
      <xdr:rowOff>35378</xdr:rowOff>
    </xdr:from>
    <xdr:to>
      <xdr:col>11</xdr:col>
      <xdr:colOff>428697</xdr:colOff>
      <xdr:row>1</xdr:row>
      <xdr:rowOff>431378</xdr:rowOff>
    </xdr:to>
    <xdr:sp macro="" textlink="">
      <xdr:nvSpPr>
        <xdr:cNvPr id="2" name="Text 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a:spLocks noChangeAspect="1" noChangeArrowheads="1"/>
        </xdr:cNvSpPr>
      </xdr:nvSpPr>
      <xdr:spPr bwMode="auto">
        <a:xfrm>
          <a:off x="6082272" y="197303"/>
          <a:ext cx="2376000" cy="396000"/>
        </a:xfrm>
        <a:prstGeom prst="rect">
          <a:avLst/>
        </a:prstGeom>
        <a:solidFill>
          <a:srgbClr val="DDDDDD"/>
        </a:solidFill>
        <a:ln w="9525">
          <a:solidFill>
            <a:srgbClr val="000000"/>
          </a:solidFill>
          <a:miter lim="800000"/>
          <a:headEnd/>
          <a:tailEnd/>
        </a:ln>
      </xdr:spPr>
      <xdr:txBody>
        <a:bodyPr vertOverflow="clip" wrap="square" lIns="36576" tIns="27432" rIns="36576" bIns="27432"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Übersicht Achslasten</a:t>
          </a:r>
        </a:p>
      </xdr:txBody>
    </xdr:sp>
    <xdr:clientData/>
  </xdr:twoCellAnchor>
  <xdr:oneCellAnchor>
    <xdr:from>
      <xdr:col>6</xdr:col>
      <xdr:colOff>24842</xdr:colOff>
      <xdr:row>0</xdr:row>
      <xdr:rowOff>138439</xdr:rowOff>
    </xdr:from>
    <xdr:ext cx="1120987" cy="538369"/>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bwMode="gray">
        <a:xfrm>
          <a:off x="3851171" y="138439"/>
          <a:ext cx="1120987" cy="538369"/>
        </a:xfrm>
        <a:prstGeom prst="rect">
          <a:avLst/>
        </a:prstGeom>
      </xdr:spPr>
    </xdr:pic>
    <xdr:clientData/>
  </xdr:oneCellAnchor>
  <xdr:twoCellAnchor>
    <xdr:from>
      <xdr:col>10</xdr:col>
      <xdr:colOff>608357</xdr:colOff>
      <xdr:row>2</xdr:row>
      <xdr:rowOff>80069</xdr:rowOff>
    </xdr:from>
    <xdr:to>
      <xdr:col>10</xdr:col>
      <xdr:colOff>646457</xdr:colOff>
      <xdr:row>3</xdr:row>
      <xdr:rowOff>76943</xdr:rowOff>
    </xdr:to>
    <xdr:sp macro="" textlink="">
      <xdr:nvSpPr>
        <xdr:cNvPr id="15376" name="Rectangle 16">
          <a:extLst>
            <a:ext uri="{FF2B5EF4-FFF2-40B4-BE49-F238E27FC236}">
              <a16:creationId xmlns:a16="http://schemas.microsoft.com/office/drawing/2014/main" id="{00000000-0008-0000-0200-0000103C0000}"/>
            </a:ext>
          </a:extLst>
        </xdr:cNvPr>
        <xdr:cNvSpPr>
          <a:spLocks noChangeArrowheads="1"/>
        </xdr:cNvSpPr>
      </xdr:nvSpPr>
      <xdr:spPr bwMode="auto">
        <a:xfrm>
          <a:off x="7913618" y="2076178"/>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9</xdr:col>
      <xdr:colOff>465482</xdr:colOff>
      <xdr:row>3</xdr:row>
      <xdr:rowOff>76943</xdr:rowOff>
    </xdr:from>
    <xdr:to>
      <xdr:col>9</xdr:col>
      <xdr:colOff>503582</xdr:colOff>
      <xdr:row>4</xdr:row>
      <xdr:rowOff>73817</xdr:rowOff>
    </xdr:to>
    <xdr:sp macro="" textlink="">
      <xdr:nvSpPr>
        <xdr:cNvPr id="15377" name="Rectangle 17">
          <a:extLst>
            <a:ext uri="{FF2B5EF4-FFF2-40B4-BE49-F238E27FC236}">
              <a16:creationId xmlns:a16="http://schemas.microsoft.com/office/drawing/2014/main" id="{00000000-0008-0000-0200-0000113C0000}"/>
            </a:ext>
          </a:extLst>
        </xdr:cNvPr>
        <xdr:cNvSpPr>
          <a:spLocks noChangeArrowheads="1"/>
        </xdr:cNvSpPr>
      </xdr:nvSpPr>
      <xdr:spPr bwMode="auto">
        <a:xfrm>
          <a:off x="7008743" y="2238704"/>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10</xdr:col>
      <xdr:colOff>427382</xdr:colOff>
      <xdr:row>4</xdr:row>
      <xdr:rowOff>73817</xdr:rowOff>
    </xdr:from>
    <xdr:to>
      <xdr:col>10</xdr:col>
      <xdr:colOff>465482</xdr:colOff>
      <xdr:row>5</xdr:row>
      <xdr:rowOff>0</xdr:rowOff>
    </xdr:to>
    <xdr:sp macro="" textlink="">
      <xdr:nvSpPr>
        <xdr:cNvPr id="15379" name="Rectangle 19">
          <a:extLst>
            <a:ext uri="{FF2B5EF4-FFF2-40B4-BE49-F238E27FC236}">
              <a16:creationId xmlns:a16="http://schemas.microsoft.com/office/drawing/2014/main" id="{00000000-0008-0000-0200-0000133C0000}"/>
            </a:ext>
          </a:extLst>
        </xdr:cNvPr>
        <xdr:cNvSpPr>
          <a:spLocks noChangeArrowheads="1"/>
        </xdr:cNvSpPr>
      </xdr:nvSpPr>
      <xdr:spPr bwMode="auto">
        <a:xfrm>
          <a:off x="7732643" y="2401230"/>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1" i="0" u="none" strike="noStrike" baseline="0">
              <a:solidFill>
                <a:srgbClr val="000000"/>
              </a:solidFill>
              <a:latin typeface="Arial"/>
              <a:cs typeface="Arial"/>
            </a:rPr>
            <a:t> </a:t>
          </a:r>
        </a:p>
      </xdr:txBody>
    </xdr:sp>
    <xdr:clientData/>
  </xdr:twoCellAnchor>
  <xdr:twoCellAnchor>
    <xdr:from>
      <xdr:col>10</xdr:col>
      <xdr:colOff>160682</xdr:colOff>
      <xdr:row>13</xdr:row>
      <xdr:rowOff>0</xdr:rowOff>
    </xdr:from>
    <xdr:to>
      <xdr:col>10</xdr:col>
      <xdr:colOff>198782</xdr:colOff>
      <xdr:row>13</xdr:row>
      <xdr:rowOff>120495</xdr:rowOff>
    </xdr:to>
    <xdr:sp macro="" textlink="">
      <xdr:nvSpPr>
        <xdr:cNvPr id="15405" name="Rectangle 45">
          <a:extLst>
            <a:ext uri="{FF2B5EF4-FFF2-40B4-BE49-F238E27FC236}">
              <a16:creationId xmlns:a16="http://schemas.microsoft.com/office/drawing/2014/main" id="{00000000-0008-0000-0200-00002D3C0000}"/>
            </a:ext>
          </a:extLst>
        </xdr:cNvPr>
        <xdr:cNvSpPr>
          <a:spLocks noChangeArrowheads="1"/>
        </xdr:cNvSpPr>
      </xdr:nvSpPr>
      <xdr:spPr bwMode="auto">
        <a:xfrm>
          <a:off x="7465943" y="7917556"/>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12</xdr:col>
      <xdr:colOff>427382</xdr:colOff>
      <xdr:row>13</xdr:row>
      <xdr:rowOff>120495</xdr:rowOff>
    </xdr:from>
    <xdr:to>
      <xdr:col>12</xdr:col>
      <xdr:colOff>465482</xdr:colOff>
      <xdr:row>14</xdr:row>
      <xdr:rowOff>117369</xdr:rowOff>
    </xdr:to>
    <xdr:sp macro="" textlink="">
      <xdr:nvSpPr>
        <xdr:cNvPr id="15409" name="Rectangle 49">
          <a:extLst>
            <a:ext uri="{FF2B5EF4-FFF2-40B4-BE49-F238E27FC236}">
              <a16:creationId xmlns:a16="http://schemas.microsoft.com/office/drawing/2014/main" id="{00000000-0008-0000-0200-0000313C0000}"/>
            </a:ext>
          </a:extLst>
        </xdr:cNvPr>
        <xdr:cNvSpPr>
          <a:spLocks noChangeArrowheads="1"/>
        </xdr:cNvSpPr>
      </xdr:nvSpPr>
      <xdr:spPr bwMode="auto">
        <a:xfrm>
          <a:off x="9256643" y="8080082"/>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12</xdr:col>
      <xdr:colOff>617882</xdr:colOff>
      <xdr:row>17</xdr:row>
      <xdr:rowOff>107991</xdr:rowOff>
    </xdr:from>
    <xdr:to>
      <xdr:col>12</xdr:col>
      <xdr:colOff>655982</xdr:colOff>
      <xdr:row>18</xdr:row>
      <xdr:rowOff>104865</xdr:rowOff>
    </xdr:to>
    <xdr:sp macro="" textlink="">
      <xdr:nvSpPr>
        <xdr:cNvPr id="15415" name="Rectangle 55">
          <a:extLst>
            <a:ext uri="{FF2B5EF4-FFF2-40B4-BE49-F238E27FC236}">
              <a16:creationId xmlns:a16="http://schemas.microsoft.com/office/drawing/2014/main" id="{00000000-0008-0000-0200-0000373C0000}"/>
            </a:ext>
          </a:extLst>
        </xdr:cNvPr>
        <xdr:cNvSpPr>
          <a:spLocks noChangeArrowheads="1"/>
        </xdr:cNvSpPr>
      </xdr:nvSpPr>
      <xdr:spPr bwMode="auto">
        <a:xfrm>
          <a:off x="9447143" y="8730187"/>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xdr:from>
      <xdr:col>12</xdr:col>
      <xdr:colOff>751232</xdr:colOff>
      <xdr:row>20</xdr:row>
      <xdr:rowOff>89052</xdr:rowOff>
    </xdr:from>
    <xdr:to>
      <xdr:col>13</xdr:col>
      <xdr:colOff>27332</xdr:colOff>
      <xdr:row>21</xdr:row>
      <xdr:rowOff>85926</xdr:rowOff>
    </xdr:to>
    <xdr:sp macro="" textlink="">
      <xdr:nvSpPr>
        <xdr:cNvPr id="15420" name="Rectangle 60">
          <a:extLst>
            <a:ext uri="{FF2B5EF4-FFF2-40B4-BE49-F238E27FC236}">
              <a16:creationId xmlns:a16="http://schemas.microsoft.com/office/drawing/2014/main" id="{00000000-0008-0000-0200-00003C3C0000}"/>
            </a:ext>
          </a:extLst>
        </xdr:cNvPr>
        <xdr:cNvSpPr>
          <a:spLocks noChangeArrowheads="1"/>
        </xdr:cNvSpPr>
      </xdr:nvSpPr>
      <xdr:spPr bwMode="auto">
        <a:xfrm>
          <a:off x="9580493" y="9208204"/>
          <a:ext cx="38100" cy="162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de-CH" sz="1100" b="0" i="0" u="none" strike="noStrike" baseline="0">
              <a:solidFill>
                <a:srgbClr val="000000"/>
              </a:solidFill>
              <a:latin typeface="Arial"/>
              <a:cs typeface="Arial"/>
            </a:rPr>
            <a:t> </a:t>
          </a:r>
        </a:p>
      </xdr:txBody>
    </xdr:sp>
    <xdr:clientData/>
  </xdr:twoCellAnchor>
  <xdr:twoCellAnchor editAs="oneCell">
    <xdr:from>
      <xdr:col>9</xdr:col>
      <xdr:colOff>117717</xdr:colOff>
      <xdr:row>3</xdr:row>
      <xdr:rowOff>92352</xdr:rowOff>
    </xdr:from>
    <xdr:to>
      <xdr:col>15</xdr:col>
      <xdr:colOff>179121</xdr:colOff>
      <xdr:row>24</xdr:row>
      <xdr:rowOff>76200</xdr:rowOff>
    </xdr:to>
    <xdr:pic>
      <xdr:nvPicPr>
        <xdr:cNvPr id="6" name="Grafik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0650"/>
        <a:stretch/>
      </xdr:blipFill>
      <xdr:spPr>
        <a:xfrm>
          <a:off x="6623292" y="1054377"/>
          <a:ext cx="4633404" cy="3384273"/>
        </a:xfrm>
        <a:prstGeom prst="rect">
          <a:avLst/>
        </a:prstGeom>
      </xdr:spPr>
    </xdr:pic>
    <xdr:clientData/>
  </xdr:twoCellAnchor>
  <xdr:twoCellAnchor editAs="oneCell">
    <xdr:from>
      <xdr:col>5</xdr:col>
      <xdr:colOff>409576</xdr:colOff>
      <xdr:row>5</xdr:row>
      <xdr:rowOff>0</xdr:rowOff>
    </xdr:from>
    <xdr:to>
      <xdr:col>6</xdr:col>
      <xdr:colOff>333376</xdr:colOff>
      <xdr:row>8</xdr:row>
      <xdr:rowOff>104775</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stretch>
          <a:fillRect/>
        </a:stretch>
      </xdr:blipFill>
      <xdr:spPr>
        <a:xfrm>
          <a:off x="3867151" y="1285875"/>
          <a:ext cx="685800" cy="590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166686</xdr:colOff>
      <xdr:row>7</xdr:row>
      <xdr:rowOff>114864</xdr:rowOff>
    </xdr:from>
    <xdr:to>
      <xdr:col>4</xdr:col>
      <xdr:colOff>572412</xdr:colOff>
      <xdr:row>15</xdr:row>
      <xdr:rowOff>79464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222" t="-5292" r="2270" b="5292"/>
        <a:stretch/>
      </xdr:blipFill>
      <xdr:spPr bwMode="auto">
        <a:xfrm>
          <a:off x="452436" y="1486464"/>
          <a:ext cx="2663151" cy="1260000"/>
        </a:xfrm>
        <a:prstGeom prst="rect">
          <a:avLst/>
        </a:prstGeom>
        <a:solidFill>
          <a:srgbClr val="FFFFFF"/>
        </a:solidFill>
        <a:ln w="9525">
          <a:noFill/>
          <a:miter lim="800000"/>
          <a:headEnd/>
          <a:tailEnd/>
        </a:ln>
      </xdr:spPr>
    </xdr:pic>
    <xdr:clientData/>
  </xdr:twoCellAnchor>
  <xdr:twoCellAnchor>
    <xdr:from>
      <xdr:col>6</xdr:col>
      <xdr:colOff>82921</xdr:colOff>
      <xdr:row>7</xdr:row>
      <xdr:rowOff>147920</xdr:rowOff>
    </xdr:from>
    <xdr:to>
      <xdr:col>9</xdr:col>
      <xdr:colOff>488647</xdr:colOff>
      <xdr:row>15</xdr:row>
      <xdr:rowOff>112520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732" t="-6879" r="8224" b="6879"/>
        <a:stretch/>
      </xdr:blipFill>
      <xdr:spPr bwMode="auto">
        <a:xfrm>
          <a:off x="4140571" y="1519520"/>
          <a:ext cx="2663151" cy="1260000"/>
        </a:xfrm>
        <a:prstGeom prst="rect">
          <a:avLst/>
        </a:prstGeom>
        <a:solidFill>
          <a:srgbClr val="FFFFFF"/>
        </a:solidFill>
        <a:ln w="9525">
          <a:noFill/>
          <a:miter lim="800000"/>
          <a:headEnd/>
          <a:tailEnd/>
        </a:ln>
      </xdr:spPr>
    </xdr:pic>
    <xdr:clientData/>
  </xdr:twoCellAnchor>
  <xdr:twoCellAnchor>
    <xdr:from>
      <xdr:col>1</xdr:col>
      <xdr:colOff>190498</xdr:colOff>
      <xdr:row>19</xdr:row>
      <xdr:rowOff>117246</xdr:rowOff>
    </xdr:from>
    <xdr:to>
      <xdr:col>4</xdr:col>
      <xdr:colOff>596224</xdr:colOff>
      <xdr:row>27</xdr:row>
      <xdr:rowOff>81846</xdr:rowOff>
    </xdr:to>
    <xdr:pic>
      <xdr:nvPicPr>
        <xdr:cNvPr id="4" name="Picture 3">
          <a:hlinkClick xmlns:r="http://schemas.openxmlformats.org/officeDocument/2006/relationships" r:id="rId5"/>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460" t="-5821" r="2031" b="5821"/>
        <a:stretch/>
      </xdr:blipFill>
      <xdr:spPr bwMode="auto">
        <a:xfrm>
          <a:off x="476248" y="3755796"/>
          <a:ext cx="2663151" cy="1260000"/>
        </a:xfrm>
        <a:prstGeom prst="rect">
          <a:avLst/>
        </a:prstGeom>
        <a:solidFill>
          <a:srgbClr val="FFFFFF"/>
        </a:solidFill>
        <a:ln w="9525">
          <a:noFill/>
          <a:miter lim="800000"/>
          <a:headEnd/>
          <a:tailEnd/>
        </a:ln>
      </xdr:spPr>
    </xdr:pic>
    <xdr:clientData/>
  </xdr:twoCellAnchor>
  <xdr:twoCellAnchor>
    <xdr:from>
      <xdr:col>6</xdr:col>
      <xdr:colOff>84603</xdr:colOff>
      <xdr:row>19</xdr:row>
      <xdr:rowOff>143438</xdr:rowOff>
    </xdr:from>
    <xdr:to>
      <xdr:col>9</xdr:col>
      <xdr:colOff>490329</xdr:colOff>
      <xdr:row>27</xdr:row>
      <xdr:rowOff>108038</xdr:rowOff>
    </xdr:to>
    <xdr:pic>
      <xdr:nvPicPr>
        <xdr:cNvPr id="5" name="Picture 4">
          <a:hlinkClick xmlns:r="http://schemas.openxmlformats.org/officeDocument/2006/relationships" r:id="rId7"/>
          <a:extLst>
            <a:ext uri="{FF2B5EF4-FFF2-40B4-BE49-F238E27FC236}">
              <a16:creationId xmlns:a16="http://schemas.microsoft.com/office/drawing/2014/main" id="{00000000-0008-0000-0300-000005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255" t="-5292" r="7747" b="5292"/>
        <a:stretch/>
      </xdr:blipFill>
      <xdr:spPr bwMode="auto">
        <a:xfrm>
          <a:off x="4142253" y="3781988"/>
          <a:ext cx="2663151" cy="1260000"/>
        </a:xfrm>
        <a:prstGeom prst="rect">
          <a:avLst/>
        </a:prstGeom>
        <a:solidFill>
          <a:srgbClr val="FFFFFF"/>
        </a:solidFill>
        <a:ln w="9525">
          <a:noFill/>
          <a:miter lim="800000"/>
          <a:headEnd/>
          <a:tailEnd/>
        </a:ln>
      </xdr:spPr>
    </xdr:pic>
    <xdr:clientData/>
  </xdr:twoCellAnchor>
  <xdr:twoCellAnchor>
    <xdr:from>
      <xdr:col>11</xdr:col>
      <xdr:colOff>163046</xdr:colOff>
      <xdr:row>7</xdr:row>
      <xdr:rowOff>128871</xdr:rowOff>
    </xdr:from>
    <xdr:to>
      <xdr:col>14</xdr:col>
      <xdr:colOff>568772</xdr:colOff>
      <xdr:row>15</xdr:row>
      <xdr:rowOff>93471</xdr:rowOff>
    </xdr:to>
    <xdr:pic>
      <xdr:nvPicPr>
        <xdr:cNvPr id="6" name="Picture 5">
          <a:hlinkClick xmlns:r="http://schemas.openxmlformats.org/officeDocument/2006/relationships" r:id="rId9"/>
          <a:extLst>
            <a:ext uri="{FF2B5EF4-FFF2-40B4-BE49-F238E27FC236}">
              <a16:creationId xmlns:a16="http://schemas.microsoft.com/office/drawing/2014/main" id="{00000000-0008-0000-0300-0000060000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779" t="-4763" r="7271" b="4763"/>
        <a:stretch/>
      </xdr:blipFill>
      <xdr:spPr bwMode="auto">
        <a:xfrm>
          <a:off x="448796" y="6034371"/>
          <a:ext cx="2663151" cy="1260000"/>
        </a:xfrm>
        <a:prstGeom prst="rect">
          <a:avLst/>
        </a:prstGeom>
        <a:solidFill>
          <a:srgbClr val="FFFFFF"/>
        </a:solidFill>
        <a:ln w="9525">
          <a:noFill/>
          <a:miter lim="800000"/>
          <a:headEnd/>
          <a:tailEnd/>
        </a:ln>
      </xdr:spPr>
    </xdr:pic>
    <xdr:clientData/>
  </xdr:twoCellAnchor>
  <xdr:twoCellAnchor editAs="oneCell">
    <xdr:from>
      <xdr:col>9</xdr:col>
      <xdr:colOff>9525</xdr:colOff>
      <xdr:row>1</xdr:row>
      <xdr:rowOff>9525</xdr:rowOff>
    </xdr:from>
    <xdr:to>
      <xdr:col>12</xdr:col>
      <xdr:colOff>491731</xdr:colOff>
      <xdr:row>2</xdr:row>
      <xdr:rowOff>114172</xdr:rowOff>
    </xdr:to>
    <xdr:sp macro="" textlink="">
      <xdr:nvSpPr>
        <xdr:cNvPr id="18" name="Text Box 4">
          <a:hlinkClick xmlns:r="http://schemas.openxmlformats.org/officeDocument/2006/relationships" r:id="rId11"/>
          <a:extLst>
            <a:ext uri="{FF2B5EF4-FFF2-40B4-BE49-F238E27FC236}">
              <a16:creationId xmlns:a16="http://schemas.microsoft.com/office/drawing/2014/main" id="{00000000-0008-0000-0300-000012000000}"/>
            </a:ext>
          </a:extLst>
        </xdr:cNvPr>
        <xdr:cNvSpPr txBox="1">
          <a:spLocks noChangeAspect="1" noChangeArrowheads="1"/>
        </xdr:cNvSpPr>
      </xdr:nvSpPr>
      <xdr:spPr bwMode="auto">
        <a:xfrm>
          <a:off x="6324600" y="171450"/>
          <a:ext cx="2377681" cy="390397"/>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Anleitung</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161925</xdr:colOff>
          <xdr:row>6</xdr:row>
          <xdr:rowOff>19050</xdr:rowOff>
        </xdr:from>
        <xdr:to>
          <xdr:col>2</xdr:col>
          <xdr:colOff>704850</xdr:colOff>
          <xdr:row>6</xdr:row>
          <xdr:rowOff>304800</xdr:rowOff>
        </xdr:to>
        <xdr:sp macro="" textlink="">
          <xdr:nvSpPr>
            <xdr:cNvPr id="10242" name="Spinner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453475</xdr:colOff>
      <xdr:row>2</xdr:row>
      <xdr:rowOff>15000</xdr:rowOff>
    </xdr:to>
    <xdr:sp macro="" textlink="">
      <xdr:nvSpPr>
        <xdr:cNvPr id="4" name="Text Box 4">
          <a:hlinkClick xmlns:r="http://schemas.openxmlformats.org/officeDocument/2006/relationships" r:id="rId1"/>
          <a:extLst>
            <a:ext uri="{FF2B5EF4-FFF2-40B4-BE49-F238E27FC236}">
              <a16:creationId xmlns:a16="http://schemas.microsoft.com/office/drawing/2014/main" id="{00000000-0008-0000-0400-000004000000}"/>
            </a:ext>
          </a:extLst>
        </xdr:cNvPr>
        <xdr:cNvSpPr txBox="1">
          <a:spLocks noChangeAspect="1" noChangeArrowheads="1"/>
        </xdr:cNvSpPr>
      </xdr:nvSpPr>
      <xdr:spPr bwMode="auto">
        <a:xfrm>
          <a:off x="6200775" y="161925"/>
          <a:ext cx="2377525"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Zurück zur Übersicht</a:t>
          </a:r>
        </a:p>
      </xdr:txBody>
    </xdr:sp>
    <xdr:clientData/>
  </xdr:twoCellAnchor>
  <xdr:twoCellAnchor editAs="oneCell">
    <xdr:from>
      <xdr:col>6</xdr:col>
      <xdr:colOff>0</xdr:colOff>
      <xdr:row>5</xdr:row>
      <xdr:rowOff>0</xdr:rowOff>
    </xdr:from>
    <xdr:to>
      <xdr:col>16</xdr:col>
      <xdr:colOff>228599</xdr:colOff>
      <xdr:row>21</xdr:row>
      <xdr:rowOff>81689</xdr:rowOff>
    </xdr:to>
    <xdr:pic>
      <xdr:nvPicPr>
        <xdr:cNvPr id="7" name="Grafik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00775" y="1076325"/>
          <a:ext cx="7772399" cy="35011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161925</xdr:colOff>
          <xdr:row>6</xdr:row>
          <xdr:rowOff>19050</xdr:rowOff>
        </xdr:from>
        <xdr:to>
          <xdr:col>2</xdr:col>
          <xdr:colOff>704850</xdr:colOff>
          <xdr:row>6</xdr:row>
          <xdr:rowOff>304800</xdr:rowOff>
        </xdr:to>
        <xdr:sp macro="" textlink="">
          <xdr:nvSpPr>
            <xdr:cNvPr id="11266" name="Spinner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453475</xdr:colOff>
      <xdr:row>2</xdr:row>
      <xdr:rowOff>15000</xdr:rowOff>
    </xdr:to>
    <xdr:sp macro="" textlink="">
      <xdr:nvSpPr>
        <xdr:cNvPr id="3" name="Text Box 4">
          <a:hlinkClick xmlns:r="http://schemas.openxmlformats.org/officeDocument/2006/relationships" r:id="rId1"/>
          <a:extLst>
            <a:ext uri="{FF2B5EF4-FFF2-40B4-BE49-F238E27FC236}">
              <a16:creationId xmlns:a16="http://schemas.microsoft.com/office/drawing/2014/main" id="{00000000-0008-0000-0500-000003000000}"/>
            </a:ext>
          </a:extLst>
        </xdr:cNvPr>
        <xdr:cNvSpPr txBox="1">
          <a:spLocks noChangeAspect="1" noChangeArrowheads="1"/>
        </xdr:cNvSpPr>
      </xdr:nvSpPr>
      <xdr:spPr bwMode="auto">
        <a:xfrm>
          <a:off x="6200775" y="161925"/>
          <a:ext cx="2377525"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Zurück zur Übersicht</a:t>
          </a:r>
        </a:p>
      </xdr:txBody>
    </xdr:sp>
    <xdr:clientData/>
  </xdr:twoCellAnchor>
  <xdr:twoCellAnchor editAs="oneCell">
    <xdr:from>
      <xdr:col>6</xdr:col>
      <xdr:colOff>0</xdr:colOff>
      <xdr:row>5</xdr:row>
      <xdr:rowOff>0</xdr:rowOff>
    </xdr:from>
    <xdr:to>
      <xdr:col>14</xdr:col>
      <xdr:colOff>304800</xdr:colOff>
      <xdr:row>21</xdr:row>
      <xdr:rowOff>129314</xdr:rowOff>
    </xdr:to>
    <xdr:pic>
      <xdr:nvPicPr>
        <xdr:cNvPr id="7" name="Grafik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00775" y="1076325"/>
          <a:ext cx="7772400" cy="35011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152400</xdr:colOff>
          <xdr:row>6</xdr:row>
          <xdr:rowOff>19050</xdr:rowOff>
        </xdr:from>
        <xdr:to>
          <xdr:col>2</xdr:col>
          <xdr:colOff>695325</xdr:colOff>
          <xdr:row>6</xdr:row>
          <xdr:rowOff>304800</xdr:rowOff>
        </xdr:to>
        <xdr:sp macro="" textlink="">
          <xdr:nvSpPr>
            <xdr:cNvPr id="13314" name="Spinner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451950</xdr:colOff>
      <xdr:row>2</xdr:row>
      <xdr:rowOff>15000</xdr:rowOff>
    </xdr:to>
    <xdr:sp macro="" textlink="">
      <xdr:nvSpPr>
        <xdr:cNvPr id="3" name="Text Box 4">
          <a:hlinkClick xmlns:r="http://schemas.openxmlformats.org/officeDocument/2006/relationships" r:id="rId1"/>
          <a:extLst>
            <a:ext uri="{FF2B5EF4-FFF2-40B4-BE49-F238E27FC236}">
              <a16:creationId xmlns:a16="http://schemas.microsoft.com/office/drawing/2014/main" id="{00000000-0008-0000-0600-000003000000}"/>
            </a:ext>
          </a:extLst>
        </xdr:cNvPr>
        <xdr:cNvSpPr txBox="1">
          <a:spLocks noChangeAspect="1" noChangeArrowheads="1"/>
        </xdr:cNvSpPr>
      </xdr:nvSpPr>
      <xdr:spPr bwMode="auto">
        <a:xfrm>
          <a:off x="6200775" y="161925"/>
          <a:ext cx="2376000"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Zurück zur Übersicht</a:t>
          </a:r>
        </a:p>
      </xdr:txBody>
    </xdr:sp>
    <xdr:clientData/>
  </xdr:twoCellAnchor>
  <xdr:twoCellAnchor editAs="oneCell">
    <xdr:from>
      <xdr:col>6</xdr:col>
      <xdr:colOff>0</xdr:colOff>
      <xdr:row>5</xdr:row>
      <xdr:rowOff>0</xdr:rowOff>
    </xdr:from>
    <xdr:to>
      <xdr:col>14</xdr:col>
      <xdr:colOff>304799</xdr:colOff>
      <xdr:row>21</xdr:row>
      <xdr:rowOff>81689</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00775" y="1076325"/>
          <a:ext cx="7772399" cy="35011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152400</xdr:colOff>
          <xdr:row>6</xdr:row>
          <xdr:rowOff>28575</xdr:rowOff>
        </xdr:from>
        <xdr:to>
          <xdr:col>2</xdr:col>
          <xdr:colOff>695325</xdr:colOff>
          <xdr:row>6</xdr:row>
          <xdr:rowOff>314325</xdr:rowOff>
        </xdr:to>
        <xdr:sp macro="" textlink="">
          <xdr:nvSpPr>
            <xdr:cNvPr id="12291" name="Spinner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451950</xdr:colOff>
      <xdr:row>2</xdr:row>
      <xdr:rowOff>15000</xdr:rowOff>
    </xdr:to>
    <xdr:sp macro="" textlink="">
      <xdr:nvSpPr>
        <xdr:cNvPr id="3" name="Text Box 4">
          <a:hlinkClick xmlns:r="http://schemas.openxmlformats.org/officeDocument/2006/relationships" r:id="rId1"/>
          <a:extLst>
            <a:ext uri="{FF2B5EF4-FFF2-40B4-BE49-F238E27FC236}">
              <a16:creationId xmlns:a16="http://schemas.microsoft.com/office/drawing/2014/main" id="{00000000-0008-0000-0700-000003000000}"/>
            </a:ext>
          </a:extLst>
        </xdr:cNvPr>
        <xdr:cNvSpPr txBox="1">
          <a:spLocks noChangeAspect="1" noChangeArrowheads="1"/>
        </xdr:cNvSpPr>
      </xdr:nvSpPr>
      <xdr:spPr bwMode="auto">
        <a:xfrm>
          <a:off x="6200775" y="161925"/>
          <a:ext cx="2376000"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Zurück zur Übersicht</a:t>
          </a:r>
        </a:p>
      </xdr:txBody>
    </xdr:sp>
    <xdr:clientData/>
  </xdr:twoCellAnchor>
  <xdr:twoCellAnchor editAs="oneCell">
    <xdr:from>
      <xdr:col>6</xdr:col>
      <xdr:colOff>0</xdr:colOff>
      <xdr:row>5</xdr:row>
      <xdr:rowOff>0</xdr:rowOff>
    </xdr:from>
    <xdr:to>
      <xdr:col>14</xdr:col>
      <xdr:colOff>304799</xdr:colOff>
      <xdr:row>21</xdr:row>
      <xdr:rowOff>34064</xdr:rowOff>
    </xdr:to>
    <xdr:pic>
      <xdr:nvPicPr>
        <xdr:cNvPr id="5" name="Grafik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00775" y="1076325"/>
          <a:ext cx="7772399" cy="35011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152400</xdr:colOff>
          <xdr:row>6</xdr:row>
          <xdr:rowOff>19050</xdr:rowOff>
        </xdr:from>
        <xdr:to>
          <xdr:col>2</xdr:col>
          <xdr:colOff>695325</xdr:colOff>
          <xdr:row>6</xdr:row>
          <xdr:rowOff>304800</xdr:rowOff>
        </xdr:to>
        <xdr:sp macro="" textlink="">
          <xdr:nvSpPr>
            <xdr:cNvPr id="16385" name="Spinner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xdr:col>
      <xdr:colOff>0</xdr:colOff>
      <xdr:row>1</xdr:row>
      <xdr:rowOff>0</xdr:rowOff>
    </xdr:from>
    <xdr:to>
      <xdr:col>9</xdr:col>
      <xdr:colOff>451950</xdr:colOff>
      <xdr:row>2</xdr:row>
      <xdr:rowOff>15000</xdr:rowOff>
    </xdr:to>
    <xdr:sp macro="" textlink="">
      <xdr:nvSpPr>
        <xdr:cNvPr id="2" name="Text Box 4">
          <a:hlinkClick xmlns:r="http://schemas.openxmlformats.org/officeDocument/2006/relationships" r:id="rId1"/>
          <a:extLst>
            <a:ext uri="{FF2B5EF4-FFF2-40B4-BE49-F238E27FC236}">
              <a16:creationId xmlns:a16="http://schemas.microsoft.com/office/drawing/2014/main" id="{00000000-0008-0000-0800-000002000000}"/>
            </a:ext>
          </a:extLst>
        </xdr:cNvPr>
        <xdr:cNvSpPr txBox="1">
          <a:spLocks noChangeAspect="1" noChangeArrowheads="1"/>
        </xdr:cNvSpPr>
      </xdr:nvSpPr>
      <xdr:spPr bwMode="auto">
        <a:xfrm>
          <a:off x="6200775" y="161925"/>
          <a:ext cx="2376000" cy="396000"/>
        </a:xfrm>
        <a:prstGeom prst="rect">
          <a:avLst/>
        </a:prstGeom>
        <a:solidFill>
          <a:srgbClr val="DDDDDD"/>
        </a:solidFill>
        <a:ln w="9525">
          <a:solidFill>
            <a:srgbClr val="000000"/>
          </a:solidFill>
          <a:miter lim="800000"/>
          <a:headEnd/>
          <a:tailEnd/>
        </a:ln>
      </xdr:spPr>
      <xdr:txBody>
        <a:bodyPr vertOverflow="clip" wrap="square" lIns="27432" tIns="22860" rIns="27432" bIns="22860" anchor="ctr" upright="1"/>
        <a:lstStyle/>
        <a:p>
          <a:pPr algn="ctr" rtl="0">
            <a:defRPr sz="1000"/>
          </a:pPr>
          <a:r>
            <a:rPr lang="de-CH" sz="16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rPr>
            <a:t>Zurück zur Übersicht</a:t>
          </a:r>
        </a:p>
      </xdr:txBody>
    </xdr:sp>
    <xdr:clientData/>
  </xdr:twoCellAnchor>
  <xdr:twoCellAnchor editAs="oneCell">
    <xdr:from>
      <xdr:col>6</xdr:col>
      <xdr:colOff>0</xdr:colOff>
      <xdr:row>5</xdr:row>
      <xdr:rowOff>0</xdr:rowOff>
    </xdr:from>
    <xdr:to>
      <xdr:col>14</xdr:col>
      <xdr:colOff>304799</xdr:colOff>
      <xdr:row>21</xdr:row>
      <xdr:rowOff>81688</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00775" y="1076325"/>
          <a:ext cx="7772399" cy="35011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dh&#228;sionsgewicht%20-%20D-Wert%20-%20Sicher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häsionsgewicht"/>
      <sheetName val="D-Wert zwei Anhänger"/>
      <sheetName val="D-Wert ein Anhänger"/>
      <sheetName val="Anleitung"/>
      <sheetName val="Uebersicht Achslasten"/>
      <sheetName val="FG-Heck"/>
      <sheetName val="Front-Heck"/>
      <sheetName val="Front-SL"/>
      <sheetName val="FG-SL"/>
      <sheetName val="FL"/>
      <sheetName val="D-Wert Anhänger"/>
      <sheetName val="Übersicht Achslasten"/>
      <sheetName val="Anleitung Achslasten"/>
    </sheetNames>
    <sheetDataSet>
      <sheetData sheetId="0" refreshError="1"/>
      <sheetData sheetId="1"/>
      <sheetData sheetId="2"/>
      <sheetData sheetId="3"/>
      <sheetData sheetId="4"/>
      <sheetData sheetId="5" refreshError="1"/>
      <sheetData sheetId="6">
        <row r="21">
          <cell r="D21">
            <v>0</v>
          </cell>
        </row>
        <row r="22">
          <cell r="D22">
            <v>6000</v>
          </cell>
        </row>
        <row r="23">
          <cell r="D23">
            <v>3360</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58AE7-E082-4584-90C4-C1F2F5A47156}">
  <sheetPr>
    <pageSetUpPr fitToPage="1"/>
  </sheetPr>
  <dimension ref="B1:U35"/>
  <sheetViews>
    <sheetView tabSelected="1" zoomScaleNormal="100" workbookViewId="0">
      <selection activeCell="C4" sqref="C4:K4"/>
    </sheetView>
  </sheetViews>
  <sheetFormatPr baseColWidth="10" defaultRowHeight="12.75" x14ac:dyDescent="0.2"/>
  <cols>
    <col min="1" max="1" width="1.7109375" style="1" customWidth="1"/>
    <col min="2" max="2" width="11.7109375" style="1" customWidth="1"/>
    <col min="3" max="3" width="1.7109375" style="1" customWidth="1"/>
    <col min="4" max="4" width="6.7109375" style="1" customWidth="1"/>
    <col min="5" max="5" width="5.7109375" style="1" customWidth="1"/>
    <col min="6" max="6" width="4.7109375" style="1" customWidth="1"/>
    <col min="7" max="8" width="5.7109375" style="1" customWidth="1"/>
    <col min="9" max="9" width="4.85546875" style="1" customWidth="1"/>
    <col min="10" max="10" width="6.5703125" style="1" customWidth="1"/>
    <col min="11" max="12" width="6.85546875" style="1" customWidth="1"/>
    <col min="13" max="14" width="10.7109375" style="1" customWidth="1"/>
    <col min="15" max="15" width="6.140625" style="1" customWidth="1"/>
    <col min="16" max="16" width="3.5703125" style="1" customWidth="1"/>
    <col min="17" max="17" width="25.85546875" style="1" customWidth="1"/>
    <col min="18" max="18" width="12" style="1" customWidth="1"/>
    <col min="19" max="19" width="14" style="1" customWidth="1"/>
    <col min="20" max="16384" width="11.42578125" style="1"/>
  </cols>
  <sheetData>
    <row r="1" spans="2:20" ht="12.75" customHeight="1" x14ac:dyDescent="0.2"/>
    <row r="2" spans="2:20" x14ac:dyDescent="0.2">
      <c r="B2" s="171" t="s">
        <v>28</v>
      </c>
      <c r="C2" s="171"/>
      <c r="D2" s="171"/>
      <c r="E2" s="171"/>
      <c r="F2" s="171"/>
      <c r="G2" s="171"/>
      <c r="H2" s="171"/>
      <c r="I2" s="171"/>
      <c r="J2" s="171"/>
      <c r="K2" s="171"/>
    </row>
    <row r="3" spans="2:20" s="8" customFormat="1" ht="25.5" customHeight="1" x14ac:dyDescent="0.2">
      <c r="B3" s="171"/>
      <c r="C3" s="171"/>
      <c r="D3" s="171"/>
      <c r="E3" s="171"/>
      <c r="F3" s="171"/>
      <c r="G3" s="171"/>
      <c r="H3" s="171"/>
      <c r="I3" s="171"/>
      <c r="J3" s="171"/>
      <c r="K3" s="171"/>
      <c r="L3" s="9"/>
    </row>
    <row r="4" spans="2:20" ht="23.25" customHeight="1" x14ac:dyDescent="0.25">
      <c r="B4" s="6" t="s">
        <v>10</v>
      </c>
      <c r="C4" s="172" t="s">
        <v>77</v>
      </c>
      <c r="D4" s="173"/>
      <c r="E4" s="173"/>
      <c r="F4" s="173"/>
      <c r="G4" s="173"/>
      <c r="H4" s="173"/>
      <c r="I4" s="173"/>
      <c r="J4" s="173"/>
      <c r="K4" s="174"/>
      <c r="L4" s="3"/>
      <c r="Q4" s="170" t="str">
        <f>IF(R17&lt;0.2,"Achtung Vorderachslast zu tief","")</f>
        <v/>
      </c>
      <c r="R4" s="170"/>
      <c r="S4" s="170"/>
      <c r="T4" s="170"/>
    </row>
    <row r="5" spans="2:20" ht="18" customHeight="1" x14ac:dyDescent="0.2">
      <c r="B5" s="148" t="s">
        <v>11</v>
      </c>
      <c r="C5" s="175" t="s">
        <v>74</v>
      </c>
      <c r="D5" s="175"/>
      <c r="E5" s="175"/>
      <c r="F5" s="175"/>
      <c r="G5" s="175"/>
      <c r="H5" s="27" t="b">
        <v>1</v>
      </c>
      <c r="I5" s="26"/>
      <c r="Q5" s="170"/>
      <c r="R5" s="170"/>
      <c r="S5" s="170"/>
      <c r="T5" s="170"/>
    </row>
    <row r="6" spans="2:20" ht="5.25" customHeight="1" x14ac:dyDescent="0.2">
      <c r="B6" s="10"/>
      <c r="C6" s="10"/>
      <c r="D6" s="10"/>
      <c r="E6" s="6"/>
      <c r="H6" s="4"/>
      <c r="Q6" s="152"/>
      <c r="R6" s="152"/>
      <c r="S6" s="152"/>
      <c r="T6" s="152"/>
    </row>
    <row r="7" spans="2:20" ht="3" customHeight="1" x14ac:dyDescent="0.2">
      <c r="B7" s="2"/>
      <c r="C7" s="2"/>
      <c r="D7" s="2"/>
      <c r="E7" s="2"/>
      <c r="F7" s="2"/>
      <c r="G7" s="2"/>
      <c r="H7" s="2"/>
      <c r="I7" s="2"/>
      <c r="J7" s="2"/>
      <c r="K7" s="2"/>
      <c r="L7" s="2"/>
      <c r="M7" s="2"/>
      <c r="N7" s="2"/>
      <c r="O7" s="2"/>
      <c r="Q7" s="152"/>
      <c r="R7" s="152"/>
      <c r="S7" s="152"/>
      <c r="T7" s="152"/>
    </row>
    <row r="8" spans="2:20" ht="8.1" customHeight="1" x14ac:dyDescent="0.2">
      <c r="C8" s="7"/>
      <c r="D8" s="7"/>
      <c r="E8" s="6"/>
      <c r="H8" s="4"/>
      <c r="K8" s="12"/>
      <c r="L8" s="12"/>
      <c r="M8" s="12"/>
      <c r="Q8" s="152"/>
      <c r="R8" s="152"/>
      <c r="S8" s="152"/>
      <c r="T8" s="152"/>
    </row>
    <row r="9" spans="2:20" ht="15" customHeight="1" x14ac:dyDescent="0.2">
      <c r="B9" s="17"/>
      <c r="C9" s="176" t="s">
        <v>26</v>
      </c>
      <c r="D9" s="177"/>
      <c r="E9" s="177"/>
      <c r="F9" s="179">
        <f>IF(H5=TRUE,G26,R18)</f>
        <v>6500</v>
      </c>
      <c r="G9" s="180"/>
      <c r="H9" s="11"/>
      <c r="I9" s="183" t="s">
        <v>16</v>
      </c>
      <c r="J9" s="183"/>
      <c r="K9" s="13"/>
      <c r="L9" s="162" t="s">
        <v>27</v>
      </c>
      <c r="M9" s="163"/>
      <c r="N9" s="163"/>
      <c r="O9" s="164"/>
      <c r="Q9" s="184" t="s">
        <v>78</v>
      </c>
      <c r="R9" s="184"/>
      <c r="S9" s="184"/>
      <c r="T9" s="184"/>
    </row>
    <row r="10" spans="2:20" ht="15" customHeight="1" x14ac:dyDescent="0.2">
      <c r="B10" s="17"/>
      <c r="C10" s="178"/>
      <c r="D10" s="178"/>
      <c r="E10" s="178"/>
      <c r="F10" s="181"/>
      <c r="G10" s="182"/>
      <c r="H10" s="11"/>
      <c r="I10" s="168">
        <v>1500</v>
      </c>
      <c r="J10" s="169"/>
      <c r="K10" s="12"/>
      <c r="L10" s="165"/>
      <c r="M10" s="166"/>
      <c r="N10" s="166"/>
      <c r="O10" s="167"/>
      <c r="Q10" s="184"/>
      <c r="R10" s="184"/>
      <c r="S10" s="184"/>
      <c r="T10" s="184"/>
    </row>
    <row r="11" spans="2:20" ht="14.25" customHeight="1" x14ac:dyDescent="0.2">
      <c r="M11" s="14"/>
      <c r="N11" s="14"/>
    </row>
    <row r="12" spans="2:20" ht="15.75" customHeight="1" x14ac:dyDescent="0.2">
      <c r="Q12" s="187" t="s">
        <v>20</v>
      </c>
      <c r="R12" s="187"/>
      <c r="S12" s="188"/>
      <c r="T12" s="140">
        <v>90</v>
      </c>
    </row>
    <row r="13" spans="2:20" ht="15" customHeight="1" x14ac:dyDescent="0.2">
      <c r="B13" s="153"/>
      <c r="Q13" s="187" t="s">
        <v>21</v>
      </c>
      <c r="R13" s="187"/>
      <c r="S13" s="188"/>
      <c r="T13" s="151">
        <v>270</v>
      </c>
    </row>
    <row r="14" spans="2:20" ht="15" customHeight="1" x14ac:dyDescent="0.2">
      <c r="B14" s="149" t="s">
        <v>76</v>
      </c>
      <c r="Q14" s="189" t="s">
        <v>22</v>
      </c>
      <c r="R14" s="189"/>
      <c r="S14" s="190"/>
      <c r="T14" s="141">
        <v>72</v>
      </c>
    </row>
    <row r="15" spans="2:20" ht="17.25" customHeight="1" x14ac:dyDescent="0.2">
      <c r="B15" s="139">
        <v>0</v>
      </c>
    </row>
    <row r="16" spans="2:20" ht="21.75" customHeight="1" x14ac:dyDescent="0.2">
      <c r="Q16" s="22" t="s">
        <v>19</v>
      </c>
      <c r="R16" s="19">
        <f>(D24*T13+B15*(T13+T12)-I10*T14)/T13</f>
        <v>1800</v>
      </c>
      <c r="S16" s="25"/>
      <c r="T16" s="25"/>
    </row>
    <row r="17" spans="2:21" ht="12.75" customHeight="1" x14ac:dyDescent="0.2">
      <c r="Q17" s="23" t="s">
        <v>12</v>
      </c>
      <c r="R17" s="20">
        <f>R16/G26</f>
        <v>0.27692307692307694</v>
      </c>
      <c r="S17" s="25"/>
      <c r="T17" s="25"/>
    </row>
    <row r="18" spans="2:21" ht="20.25" customHeight="1" x14ac:dyDescent="0.2">
      <c r="Q18" s="24" t="s">
        <v>13</v>
      </c>
      <c r="R18" s="21">
        <f>(G24*T13+I10*(T13+T14)-B15*T12)/T13</f>
        <v>4700</v>
      </c>
      <c r="S18" s="25"/>
      <c r="T18" s="25"/>
    </row>
    <row r="19" spans="2:21" ht="12.75" customHeight="1" x14ac:dyDescent="0.2"/>
    <row r="20" spans="2:21" ht="12.75" customHeight="1" x14ac:dyDescent="0.2">
      <c r="Q20" s="208" t="s">
        <v>88</v>
      </c>
      <c r="R20" s="208"/>
      <c r="S20" s="208"/>
      <c r="T20" s="208"/>
    </row>
    <row r="21" spans="2:21" ht="12.75" customHeight="1" x14ac:dyDescent="0.2">
      <c r="Q21" s="208"/>
      <c r="R21" s="208"/>
      <c r="S21" s="208"/>
      <c r="T21" s="208"/>
    </row>
    <row r="22" spans="2:21" ht="22.5" customHeight="1" x14ac:dyDescent="0.2">
      <c r="Q22" s="208"/>
      <c r="R22" s="208"/>
      <c r="S22" s="208"/>
      <c r="T22" s="208"/>
    </row>
    <row r="23" spans="2:21" ht="15" customHeight="1" x14ac:dyDescent="0.2">
      <c r="B23" s="56"/>
      <c r="D23" s="191" t="s">
        <v>14</v>
      </c>
      <c r="E23" s="191"/>
      <c r="F23" s="8"/>
      <c r="G23" s="183" t="s">
        <v>15</v>
      </c>
      <c r="H23" s="183"/>
      <c r="L23" s="192" t="s">
        <v>24</v>
      </c>
      <c r="M23" s="193"/>
      <c r="N23" s="64">
        <f>N26-I10</f>
        <v>23045.454545454544</v>
      </c>
      <c r="Q23" s="14"/>
      <c r="R23" s="14"/>
      <c r="S23" s="14"/>
      <c r="T23" s="14"/>
      <c r="U23" s="14"/>
    </row>
    <row r="24" spans="2:21" ht="15" customHeight="1" x14ac:dyDescent="0.2">
      <c r="B24" s="56" t="s">
        <v>18</v>
      </c>
      <c r="D24" s="168">
        <v>2200</v>
      </c>
      <c r="E24" s="169"/>
      <c r="G24" s="168">
        <v>2800</v>
      </c>
      <c r="H24" s="169"/>
      <c r="I24" s="14"/>
      <c r="J24" s="14"/>
      <c r="K24" s="14"/>
      <c r="Q24" s="14"/>
      <c r="R24" s="14"/>
      <c r="S24" s="14"/>
      <c r="T24" s="14"/>
      <c r="U24" s="14"/>
    </row>
    <row r="25" spans="2:21" ht="39" customHeight="1" x14ac:dyDescent="0.2">
      <c r="I25" s="14"/>
      <c r="J25" s="14"/>
      <c r="K25" s="14"/>
      <c r="L25" s="14"/>
      <c r="M25" s="14"/>
      <c r="Q25" s="14"/>
      <c r="R25" s="14"/>
      <c r="S25" s="14"/>
      <c r="T25" s="14"/>
      <c r="U25" s="14"/>
    </row>
    <row r="26" spans="2:21" ht="18" customHeight="1" x14ac:dyDescent="0.2">
      <c r="D26" s="194" t="s">
        <v>17</v>
      </c>
      <c r="E26" s="195"/>
      <c r="F26" s="195"/>
      <c r="G26" s="198">
        <f>SUM(R16,R18)</f>
        <v>6500</v>
      </c>
      <c r="H26" s="199"/>
      <c r="I26" s="16"/>
      <c r="J26" s="202" t="s">
        <v>23</v>
      </c>
      <c r="K26" s="202"/>
      <c r="L26" s="202"/>
      <c r="M26" s="202"/>
      <c r="N26" s="185">
        <f>R26-SUM(D24,G24)-B15</f>
        <v>24545.454545454544</v>
      </c>
      <c r="Q26" s="206" t="s">
        <v>25</v>
      </c>
      <c r="R26" s="185">
        <f>F9/22*100</f>
        <v>29545.454545454544</v>
      </c>
      <c r="S26" s="204"/>
    </row>
    <row r="27" spans="2:21" ht="12.75" customHeight="1" x14ac:dyDescent="0.2">
      <c r="D27" s="196"/>
      <c r="E27" s="197"/>
      <c r="F27" s="197"/>
      <c r="G27" s="200"/>
      <c r="H27" s="201"/>
      <c r="I27" s="16"/>
      <c r="J27" s="203"/>
      <c r="K27" s="203"/>
      <c r="L27" s="203"/>
      <c r="M27" s="203"/>
      <c r="N27" s="186"/>
      <c r="Q27" s="207"/>
      <c r="R27" s="186"/>
      <c r="S27" s="205"/>
    </row>
    <row r="28" spans="2:21" ht="12.75" customHeight="1" x14ac:dyDescent="0.2"/>
    <row r="29" spans="2:21" ht="12.75" customHeight="1" x14ac:dyDescent="0.2"/>
    <row r="30" spans="2:21" ht="26.25" customHeight="1" x14ac:dyDescent="0.2">
      <c r="B30" s="18"/>
      <c r="C30" s="18"/>
      <c r="D30" s="18"/>
      <c r="E30" s="18"/>
      <c r="M30" s="150"/>
    </row>
    <row r="31" spans="2:21" ht="12.75" customHeight="1" x14ac:dyDescent="0.2">
      <c r="C31" s="18"/>
      <c r="D31" s="18"/>
      <c r="E31" s="18"/>
    </row>
    <row r="32" spans="2:21" ht="12.75" customHeight="1" x14ac:dyDescent="0.2">
      <c r="C32" s="18"/>
      <c r="D32" s="18"/>
      <c r="E32" s="18"/>
    </row>
    <row r="33" spans="2:7" ht="12.75" customHeight="1" x14ac:dyDescent="0.2"/>
    <row r="34" spans="2:7" ht="12.75" customHeight="1" x14ac:dyDescent="0.2">
      <c r="F34" s="5"/>
      <c r="G34" s="5"/>
    </row>
    <row r="35" spans="2:7" ht="12.75" customHeight="1" x14ac:dyDescent="0.2">
      <c r="B35" s="15"/>
    </row>
  </sheetData>
  <sheetProtection algorithmName="SHA-512" hashValue="+yo8wFoSLooiMaoNrSKE2+rU5grY45sGETHGCMpTNqH6vbAPLNlSb8NfAgpkykJ76BVgZMm9RWtE29/tAXaE+Q==" saltValue="aHsFhUTNIbRztbAkfn9icw==" spinCount="100000" sheet="1" selectLockedCells="1"/>
  <mergeCells count="26">
    <mergeCell ref="N26:N27"/>
    <mergeCell ref="Q12:S12"/>
    <mergeCell ref="Q13:S13"/>
    <mergeCell ref="Q14:S14"/>
    <mergeCell ref="D23:E23"/>
    <mergeCell ref="G23:H23"/>
    <mergeCell ref="L23:M23"/>
    <mergeCell ref="D24:E24"/>
    <mergeCell ref="G24:H24"/>
    <mergeCell ref="D26:F27"/>
    <mergeCell ref="G26:H27"/>
    <mergeCell ref="J26:M27"/>
    <mergeCell ref="S26:S27"/>
    <mergeCell ref="Q26:Q27"/>
    <mergeCell ref="R26:R27"/>
    <mergeCell ref="Q20:T22"/>
    <mergeCell ref="L9:O10"/>
    <mergeCell ref="I10:J10"/>
    <mergeCell ref="Q4:T5"/>
    <mergeCell ref="B2:K3"/>
    <mergeCell ref="C4:K4"/>
    <mergeCell ref="C5:G5"/>
    <mergeCell ref="C9:E10"/>
    <mergeCell ref="F9:G10"/>
    <mergeCell ref="I9:J9"/>
    <mergeCell ref="Q9:T10"/>
  </mergeCells>
  <pageMargins left="0.9055118110236221" right="0.31496062992125984" top="0.39370078740157483" bottom="0.39370078740157483" header="0.31496062992125984" footer="0.31496062992125984"/>
  <pageSetup paperSize="9" fitToWidth="0" orientation="landscape" r:id="rId1"/>
  <headerFooter>
    <oddFooter>&amp;L&amp;8&amp;D, lzl/hf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from>
                    <xdr:col>1</xdr:col>
                    <xdr:colOff>409575</xdr:colOff>
                    <xdr:row>3</xdr:row>
                    <xdr:rowOff>228600</xdr:rowOff>
                  </from>
                  <to>
                    <xdr:col>1</xdr:col>
                    <xdr:colOff>771525</xdr:colOff>
                    <xdr:row>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9557-1DCD-41CB-93F4-8560DF4D872B}">
  <sheetPr codeName="Tabelle2"/>
  <dimension ref="B2:Q19"/>
  <sheetViews>
    <sheetView showGridLines="0" zoomScaleNormal="100" workbookViewId="0">
      <selection activeCell="E8" sqref="E8"/>
    </sheetView>
  </sheetViews>
  <sheetFormatPr baseColWidth="10" defaultColWidth="11.5703125" defaultRowHeight="12.75" x14ac:dyDescent="0.2"/>
  <cols>
    <col min="1" max="2" width="9.7109375" style="57" customWidth="1"/>
    <col min="3" max="3" width="17.7109375" style="57" customWidth="1"/>
    <col min="4" max="4" width="6.7109375" style="57" customWidth="1"/>
    <col min="5" max="5" width="18.7109375" style="57" customWidth="1"/>
    <col min="6" max="6" width="2.42578125" style="57" customWidth="1"/>
    <col min="7" max="7" width="4.140625" style="57" customWidth="1"/>
    <col min="8" max="8" width="9.7109375" style="57" customWidth="1"/>
    <col min="9" max="9" width="18.7109375" style="57" customWidth="1"/>
    <col min="10" max="10" width="4.7109375" style="57" customWidth="1"/>
    <col min="11" max="11" width="25.7109375" style="57" customWidth="1"/>
    <col min="12" max="17" width="12.7109375" style="57" customWidth="1"/>
    <col min="18" max="16384" width="11.5703125" style="57"/>
  </cols>
  <sheetData>
    <row r="2" spans="2:17" ht="36" customHeight="1" x14ac:dyDescent="0.2">
      <c r="B2" s="211" t="s">
        <v>103</v>
      </c>
      <c r="C2" s="211"/>
      <c r="D2" s="211"/>
      <c r="E2" s="211"/>
      <c r="F2" s="211"/>
      <c r="G2" s="211"/>
      <c r="H2" s="211"/>
      <c r="I2" s="211"/>
      <c r="J2" s="211"/>
      <c r="K2" s="211"/>
    </row>
    <row r="3" spans="2:17" s="156" customFormat="1" ht="11.25" x14ac:dyDescent="0.2">
      <c r="B3" s="157"/>
      <c r="C3" s="158"/>
      <c r="D3" s="158"/>
      <c r="E3" s="158"/>
      <c r="F3" s="158"/>
      <c r="N3" s="156" t="s">
        <v>69</v>
      </c>
    </row>
    <row r="4" spans="2:17" ht="3" customHeight="1" x14ac:dyDescent="0.2">
      <c r="B4" s="59"/>
      <c r="C4" s="59"/>
      <c r="D4" s="59"/>
      <c r="E4" s="59"/>
      <c r="F4" s="59"/>
      <c r="G4" s="59"/>
      <c r="H4" s="59"/>
      <c r="I4" s="59"/>
      <c r="J4" s="59"/>
      <c r="K4" s="59"/>
      <c r="L4" s="59"/>
      <c r="M4" s="59"/>
      <c r="N4" s="59"/>
    </row>
    <row r="5" spans="2:17" ht="162" customHeight="1" thickBot="1" x14ac:dyDescent="0.25"/>
    <row r="6" spans="2:17" ht="18" customHeight="1" thickBot="1" x14ac:dyDescent="0.3">
      <c r="B6" s="133" t="s">
        <v>5</v>
      </c>
      <c r="C6" s="134"/>
      <c r="D6" s="135"/>
      <c r="E6" s="136"/>
      <c r="G6" s="57" t="s">
        <v>3</v>
      </c>
      <c r="H6" s="209" t="s">
        <v>95</v>
      </c>
      <c r="I6" s="210"/>
      <c r="J6" s="210"/>
      <c r="K6" s="210"/>
      <c r="L6" s="210"/>
      <c r="M6" s="210"/>
      <c r="N6" s="210"/>
      <c r="O6" s="154"/>
      <c r="P6" s="154"/>
      <c r="Q6" s="154"/>
    </row>
    <row r="7" spans="2:17" ht="18" customHeight="1" x14ac:dyDescent="0.25">
      <c r="B7" s="128"/>
      <c r="C7" s="129"/>
      <c r="E7" s="130"/>
      <c r="H7" s="210"/>
      <c r="I7" s="210"/>
      <c r="J7" s="210"/>
      <c r="K7" s="210"/>
      <c r="L7" s="210"/>
      <c r="M7" s="210"/>
      <c r="N7" s="210"/>
      <c r="O7" s="154"/>
      <c r="P7" s="154"/>
      <c r="Q7" s="154"/>
    </row>
    <row r="8" spans="2:17" ht="18" customHeight="1" x14ac:dyDescent="0.2">
      <c r="B8" s="131" t="s">
        <v>90</v>
      </c>
      <c r="D8" s="57" t="s">
        <v>0</v>
      </c>
      <c r="E8" s="137">
        <v>12</v>
      </c>
      <c r="F8" s="60"/>
      <c r="G8" s="65" t="s">
        <v>91</v>
      </c>
      <c r="K8" s="62"/>
      <c r="L8" s="62"/>
      <c r="M8" s="62"/>
      <c r="N8" s="62"/>
      <c r="O8" s="62"/>
      <c r="P8" s="62"/>
      <c r="Q8" s="62"/>
    </row>
    <row r="9" spans="2:17" ht="18" customHeight="1" x14ac:dyDescent="0.2">
      <c r="B9" s="131" t="s">
        <v>8</v>
      </c>
      <c r="D9" s="57" t="s">
        <v>0</v>
      </c>
      <c r="E9" s="138">
        <v>28</v>
      </c>
      <c r="F9" s="60"/>
      <c r="G9" s="65" t="s">
        <v>91</v>
      </c>
      <c r="K9" s="62"/>
      <c r="L9" s="62"/>
      <c r="M9" s="62"/>
      <c r="N9" s="62"/>
      <c r="O9" s="62"/>
      <c r="P9" s="62"/>
      <c r="Q9" s="62"/>
    </row>
    <row r="10" spans="2:17" ht="9" customHeight="1" x14ac:dyDescent="0.2">
      <c r="B10" s="132"/>
      <c r="E10" s="130"/>
      <c r="F10" s="60"/>
      <c r="G10" s="65"/>
      <c r="K10" s="62"/>
      <c r="L10" s="62"/>
      <c r="M10" s="62"/>
      <c r="N10" s="62"/>
      <c r="O10" s="62"/>
      <c r="P10" s="62"/>
      <c r="Q10" s="62"/>
    </row>
    <row r="11" spans="2:17" ht="18" customHeight="1" thickBot="1" x14ac:dyDescent="0.25">
      <c r="B11" s="161" t="s">
        <v>6</v>
      </c>
      <c r="C11" s="159"/>
      <c r="D11" s="159" t="s">
        <v>1</v>
      </c>
      <c r="E11" s="160">
        <f>9.81*(E8*E9)/(E8+E9)</f>
        <v>82.404000000000011</v>
      </c>
      <c r="F11" s="60"/>
      <c r="G11" s="65" t="s">
        <v>92</v>
      </c>
      <c r="K11" s="62"/>
      <c r="L11" s="62"/>
      <c r="M11" s="62"/>
      <c r="N11" s="62"/>
      <c r="O11" s="62"/>
      <c r="P11" s="62"/>
      <c r="Q11" s="62"/>
    </row>
    <row r="12" spans="2:17" ht="18" customHeight="1" thickBot="1" x14ac:dyDescent="0.25">
      <c r="B12" s="62"/>
      <c r="E12" s="61"/>
      <c r="G12" s="65"/>
      <c r="K12" s="62"/>
      <c r="L12" s="62"/>
      <c r="M12" s="62"/>
      <c r="N12" s="62"/>
      <c r="O12" s="62"/>
      <c r="P12" s="62"/>
      <c r="Q12" s="62"/>
    </row>
    <row r="13" spans="2:17" ht="18" customHeight="1" thickBot="1" x14ac:dyDescent="0.3">
      <c r="B13" s="133" t="s">
        <v>2</v>
      </c>
      <c r="C13" s="134"/>
      <c r="D13" s="135"/>
      <c r="E13" s="136"/>
      <c r="G13" s="65" t="s">
        <v>4</v>
      </c>
      <c r="H13" s="209" t="s">
        <v>75</v>
      </c>
      <c r="I13" s="210"/>
      <c r="J13" s="210"/>
      <c r="K13" s="210"/>
      <c r="L13" s="210"/>
      <c r="M13" s="210"/>
      <c r="N13" s="210"/>
      <c r="O13" s="58"/>
      <c r="P13" s="58"/>
      <c r="Q13" s="58"/>
    </row>
    <row r="14" spans="2:17" ht="18" customHeight="1" x14ac:dyDescent="0.25">
      <c r="B14" s="128"/>
      <c r="C14" s="129"/>
      <c r="E14" s="130"/>
      <c r="G14" s="65"/>
      <c r="H14" s="210"/>
      <c r="I14" s="210"/>
      <c r="J14" s="210"/>
      <c r="K14" s="210"/>
      <c r="L14" s="210"/>
      <c r="M14" s="210"/>
      <c r="N14" s="210"/>
      <c r="O14" s="58"/>
      <c r="P14" s="58"/>
      <c r="Q14" s="58"/>
    </row>
    <row r="15" spans="2:17" ht="18" customHeight="1" x14ac:dyDescent="0.2">
      <c r="B15" s="131" t="s">
        <v>7</v>
      </c>
      <c r="D15" s="57" t="s">
        <v>1</v>
      </c>
      <c r="E15" s="137">
        <v>82.4</v>
      </c>
      <c r="F15" s="60"/>
      <c r="G15" s="65" t="s">
        <v>93</v>
      </c>
      <c r="K15" s="62"/>
      <c r="L15" s="62"/>
      <c r="M15" s="62"/>
      <c r="N15" s="62"/>
      <c r="O15" s="62"/>
      <c r="P15" s="62"/>
      <c r="Q15" s="62"/>
    </row>
    <row r="16" spans="2:17" ht="18" customHeight="1" x14ac:dyDescent="0.2">
      <c r="B16" s="131" t="s">
        <v>89</v>
      </c>
      <c r="D16" s="57" t="s">
        <v>0</v>
      </c>
      <c r="E16" s="138">
        <v>12</v>
      </c>
      <c r="F16" s="60"/>
      <c r="G16" s="65" t="s">
        <v>91</v>
      </c>
      <c r="K16" s="209" t="s">
        <v>96</v>
      </c>
      <c r="L16" s="209"/>
      <c r="M16" s="209"/>
      <c r="N16" s="209"/>
      <c r="O16" s="58"/>
      <c r="P16" s="58"/>
      <c r="Q16" s="58"/>
    </row>
    <row r="17" spans="2:17" ht="9" customHeight="1" x14ac:dyDescent="0.2">
      <c r="B17" s="132"/>
      <c r="E17" s="130"/>
      <c r="F17" s="60"/>
      <c r="G17" s="65"/>
      <c r="K17" s="209"/>
      <c r="L17" s="209"/>
      <c r="M17" s="209"/>
      <c r="N17" s="209"/>
      <c r="O17" s="58"/>
      <c r="P17" s="58"/>
      <c r="Q17" s="58"/>
    </row>
    <row r="18" spans="2:17" ht="18" customHeight="1" thickBot="1" x14ac:dyDescent="0.25">
      <c r="B18" s="161" t="s">
        <v>9</v>
      </c>
      <c r="C18" s="159"/>
      <c r="D18" s="159" t="s">
        <v>0</v>
      </c>
      <c r="E18" s="160">
        <f>+E16*E15/(9.81*E16-E15)</f>
        <v>27.99546998867498</v>
      </c>
      <c r="F18" s="60"/>
      <c r="G18" s="65" t="s">
        <v>94</v>
      </c>
      <c r="K18" s="209"/>
      <c r="L18" s="209"/>
      <c r="M18" s="209"/>
      <c r="N18" s="209"/>
      <c r="O18" s="58"/>
      <c r="P18" s="58"/>
      <c r="Q18" s="58"/>
    </row>
    <row r="19" spans="2:17" ht="18" customHeight="1" x14ac:dyDescent="0.2"/>
  </sheetData>
  <sheetProtection algorithmName="SHA-512" hashValue="O2Ozv9DLa8xvPOwdstNlX4G/ajRlgnjcffUhJKB2Ox8Ktj56Dkjud7Bw1cBg6SsERplSeWk5i0MGhPQ0TSs9jw==" saltValue="1MRz5NVzejUikOwOVA0mmw==" spinCount="100000" sheet="1" selectLockedCells="1"/>
  <mergeCells count="4">
    <mergeCell ref="H6:N7"/>
    <mergeCell ref="H13:N14"/>
    <mergeCell ref="K16:N18"/>
    <mergeCell ref="B2:K2"/>
  </mergeCells>
  <pageMargins left="0.39370078740157483" right="0.39370078740157483" top="0.39370078740157483" bottom="0.39370078740157483" header="0.51181102362204722" footer="0.51181102362204722"/>
  <pageSetup paperSize="9" orientation="portrait"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2E832-9390-42B4-BC73-537E29FD63AD}">
  <sheetPr codeName="Tabelle9">
    <pageSetUpPr fitToPage="1"/>
  </sheetPr>
  <dimension ref="A1:I30"/>
  <sheetViews>
    <sheetView zoomScaleNormal="100" workbookViewId="0">
      <pane ySplit="2" topLeftCell="A3" activePane="bottomLeft" state="frozen"/>
      <selection sqref="A1:XFD1"/>
      <selection pane="bottomLeft" activeCell="Q32" sqref="Q32"/>
    </sheetView>
  </sheetViews>
  <sheetFormatPr baseColWidth="10" defaultRowHeight="12.75" x14ac:dyDescent="0.2"/>
  <cols>
    <col min="1" max="1" width="6.7109375" style="29" customWidth="1"/>
    <col min="2" max="2" width="10.85546875" style="29" customWidth="1"/>
    <col min="3" max="16384" width="11.42578125" style="29"/>
  </cols>
  <sheetData>
    <row r="1" spans="1:9" ht="12.95" customHeight="1" x14ac:dyDescent="0.25">
      <c r="A1" s="40"/>
    </row>
    <row r="2" spans="1:9" ht="50.25" customHeight="1" x14ac:dyDescent="0.2">
      <c r="B2" s="52" t="s">
        <v>30</v>
      </c>
    </row>
    <row r="3" spans="1:9" x14ac:dyDescent="0.2">
      <c r="B3" s="29" t="s">
        <v>70</v>
      </c>
    </row>
    <row r="4" spans="1:9" x14ac:dyDescent="0.2">
      <c r="A4" s="43" t="s">
        <v>71</v>
      </c>
      <c r="B4" s="44" t="s">
        <v>97</v>
      </c>
    </row>
    <row r="6" spans="1:9" ht="12.75" customHeight="1" x14ac:dyDescent="0.2">
      <c r="A6" s="43" t="s">
        <v>72</v>
      </c>
      <c r="B6" s="212" t="s">
        <v>99</v>
      </c>
      <c r="C6" s="212"/>
      <c r="D6" s="212"/>
      <c r="E6" s="212"/>
      <c r="F6" s="155"/>
      <c r="G6" s="155"/>
      <c r="H6" s="155"/>
      <c r="I6" s="155"/>
    </row>
    <row r="7" spans="1:9" ht="12.75" customHeight="1" x14ac:dyDescent="0.2">
      <c r="B7" s="212" t="s">
        <v>100</v>
      </c>
      <c r="C7" s="212"/>
      <c r="D7" s="212"/>
      <c r="E7" s="212"/>
      <c r="F7" s="212"/>
      <c r="G7" s="155"/>
      <c r="H7" s="155"/>
      <c r="I7" s="155"/>
    </row>
    <row r="8" spans="1:9" x14ac:dyDescent="0.2">
      <c r="B8" s="212" t="s">
        <v>101</v>
      </c>
      <c r="C8" s="212"/>
      <c r="D8" s="212"/>
      <c r="E8" s="212"/>
      <c r="F8" s="212"/>
      <c r="G8" s="155"/>
      <c r="H8" s="155"/>
      <c r="I8" s="155"/>
    </row>
    <row r="9" spans="1:9" x14ac:dyDescent="0.2">
      <c r="B9" s="155"/>
      <c r="C9" s="155"/>
      <c r="D9" s="155"/>
      <c r="E9" s="155"/>
      <c r="F9" s="155"/>
      <c r="G9" s="155"/>
      <c r="H9" s="155"/>
      <c r="I9" s="155"/>
    </row>
    <row r="10" spans="1:9" x14ac:dyDescent="0.2">
      <c r="B10" s="155"/>
      <c r="C10" s="155"/>
      <c r="D10" s="155"/>
      <c r="E10" s="155"/>
      <c r="F10" s="155"/>
      <c r="G10" s="155"/>
      <c r="H10" s="155"/>
      <c r="I10" s="155"/>
    </row>
    <row r="11" spans="1:9" x14ac:dyDescent="0.2">
      <c r="B11" s="212" t="s">
        <v>102</v>
      </c>
      <c r="C11" s="212"/>
      <c r="D11" s="212"/>
      <c r="E11" s="212"/>
      <c r="F11" s="212"/>
      <c r="G11" s="212"/>
      <c r="H11" s="212"/>
      <c r="I11" s="212"/>
    </row>
    <row r="12" spans="1:9" x14ac:dyDescent="0.2">
      <c r="B12" s="212"/>
      <c r="C12" s="212"/>
      <c r="D12" s="212"/>
      <c r="E12" s="212"/>
      <c r="F12" s="212"/>
      <c r="G12" s="212"/>
      <c r="H12" s="212"/>
      <c r="I12" s="212"/>
    </row>
    <row r="13" spans="1:9" x14ac:dyDescent="0.2">
      <c r="B13" s="212"/>
      <c r="C13" s="212"/>
      <c r="D13" s="212"/>
      <c r="E13" s="212"/>
      <c r="F13" s="212"/>
      <c r="G13" s="212"/>
      <c r="H13" s="212"/>
      <c r="I13" s="212"/>
    </row>
    <row r="14" spans="1:9" ht="12.75" customHeight="1" x14ac:dyDescent="0.2">
      <c r="B14" s="212" t="s">
        <v>105</v>
      </c>
      <c r="C14" s="212"/>
      <c r="D14" s="212"/>
      <c r="E14" s="212"/>
      <c r="F14" s="212"/>
      <c r="G14" s="212"/>
      <c r="H14" s="212"/>
      <c r="I14" s="212"/>
    </row>
    <row r="15" spans="1:9" x14ac:dyDescent="0.2">
      <c r="A15" s="43" t="s">
        <v>73</v>
      </c>
      <c r="B15" s="212"/>
      <c r="C15" s="212"/>
      <c r="D15" s="212"/>
      <c r="E15" s="212"/>
      <c r="F15" s="212"/>
      <c r="G15" s="212"/>
      <c r="H15" s="212"/>
      <c r="I15" s="212"/>
    </row>
    <row r="16" spans="1:9" x14ac:dyDescent="0.2">
      <c r="B16" s="212"/>
      <c r="C16" s="212"/>
      <c r="D16" s="212"/>
      <c r="E16" s="212"/>
      <c r="F16" s="212"/>
      <c r="G16" s="212"/>
      <c r="H16" s="212"/>
      <c r="I16" s="212"/>
    </row>
    <row r="17" spans="2:9" x14ac:dyDescent="0.2">
      <c r="B17" s="212"/>
      <c r="C17" s="212"/>
      <c r="D17" s="212"/>
      <c r="E17" s="212"/>
      <c r="F17" s="212"/>
      <c r="G17" s="212"/>
      <c r="H17" s="212"/>
      <c r="I17" s="212"/>
    </row>
    <row r="18" spans="2:9" x14ac:dyDescent="0.2">
      <c r="B18" s="212"/>
      <c r="C18" s="212"/>
      <c r="D18" s="212"/>
      <c r="E18" s="212"/>
      <c r="F18" s="212"/>
      <c r="G18" s="212"/>
      <c r="H18" s="212"/>
      <c r="I18" s="212"/>
    </row>
    <row r="19" spans="2:9" x14ac:dyDescent="0.2">
      <c r="B19" s="212"/>
      <c r="C19" s="212"/>
      <c r="D19" s="212"/>
      <c r="E19" s="212"/>
      <c r="F19" s="212"/>
      <c r="G19" s="212"/>
      <c r="H19" s="212"/>
      <c r="I19" s="212"/>
    </row>
    <row r="20" spans="2:9" x14ac:dyDescent="0.2">
      <c r="B20" s="212"/>
      <c r="C20" s="212"/>
      <c r="D20" s="212"/>
      <c r="E20" s="212"/>
      <c r="F20" s="212"/>
      <c r="G20" s="212"/>
      <c r="H20" s="212"/>
      <c r="I20" s="212"/>
    </row>
    <row r="21" spans="2:9" x14ac:dyDescent="0.2">
      <c r="B21" s="212"/>
      <c r="C21" s="212"/>
      <c r="D21" s="212"/>
      <c r="E21" s="212"/>
      <c r="F21" s="212"/>
      <c r="G21" s="212"/>
      <c r="H21" s="212"/>
      <c r="I21" s="212"/>
    </row>
    <row r="22" spans="2:9" ht="12.75" customHeight="1" x14ac:dyDescent="0.2">
      <c r="B22" s="212" t="s">
        <v>98</v>
      </c>
      <c r="C22" s="212"/>
      <c r="D22" s="212"/>
      <c r="E22" s="212"/>
      <c r="F22" s="212"/>
      <c r="G22" s="212"/>
      <c r="H22" s="212"/>
      <c r="I22" s="212"/>
    </row>
    <row r="23" spans="2:9" x14ac:dyDescent="0.2">
      <c r="B23" s="212"/>
      <c r="C23" s="212"/>
      <c r="D23" s="212"/>
      <c r="E23" s="212"/>
      <c r="F23" s="212"/>
      <c r="G23" s="212"/>
      <c r="H23" s="212"/>
      <c r="I23" s="212"/>
    </row>
    <row r="24" spans="2:9" x14ac:dyDescent="0.2">
      <c r="B24" s="212"/>
      <c r="C24" s="212"/>
      <c r="D24" s="212"/>
      <c r="E24" s="212"/>
      <c r="F24" s="212"/>
      <c r="G24" s="212"/>
      <c r="H24" s="212"/>
      <c r="I24" s="212"/>
    </row>
    <row r="25" spans="2:9" x14ac:dyDescent="0.2">
      <c r="B25" s="212"/>
      <c r="C25" s="212"/>
      <c r="D25" s="212"/>
      <c r="E25" s="212"/>
      <c r="F25" s="212"/>
      <c r="G25" s="212"/>
      <c r="H25" s="212"/>
      <c r="I25" s="212"/>
    </row>
    <row r="26" spans="2:9" x14ac:dyDescent="0.2">
      <c r="B26" s="212"/>
      <c r="C26" s="212"/>
      <c r="D26" s="212"/>
      <c r="E26" s="212"/>
      <c r="F26" s="212"/>
      <c r="G26" s="212"/>
      <c r="H26" s="212"/>
      <c r="I26" s="212"/>
    </row>
    <row r="27" spans="2:9" x14ac:dyDescent="0.2">
      <c r="B27" s="212" t="s">
        <v>106</v>
      </c>
      <c r="C27" s="213"/>
      <c r="D27" s="213"/>
      <c r="E27" s="213"/>
      <c r="F27" s="213"/>
      <c r="G27" s="213"/>
      <c r="H27" s="213"/>
      <c r="I27" s="213"/>
    </row>
    <row r="28" spans="2:9" x14ac:dyDescent="0.2">
      <c r="B28" s="213"/>
      <c r="C28" s="213"/>
      <c r="D28" s="213"/>
      <c r="E28" s="213"/>
      <c r="F28" s="213"/>
      <c r="G28" s="213"/>
      <c r="H28" s="213"/>
      <c r="I28" s="213"/>
    </row>
    <row r="29" spans="2:9" x14ac:dyDescent="0.2">
      <c r="B29" s="213"/>
      <c r="C29" s="213"/>
      <c r="D29" s="213"/>
      <c r="E29" s="213"/>
      <c r="F29" s="213"/>
      <c r="G29" s="213"/>
      <c r="H29" s="213"/>
      <c r="I29" s="213"/>
    </row>
    <row r="30" spans="2:9" x14ac:dyDescent="0.2">
      <c r="B30" s="213"/>
      <c r="C30" s="213"/>
      <c r="D30" s="213"/>
      <c r="E30" s="213"/>
      <c r="F30" s="213"/>
      <c r="G30" s="213"/>
      <c r="H30" s="213"/>
      <c r="I30" s="213"/>
    </row>
  </sheetData>
  <sheetProtection algorithmName="SHA-512" hashValue="ylo/Hb/zxnremklBWpcLpDD1RZPtNz7U8TDsXQorZVDglOZ6torn0hwWl2NfsoaL2lH8hl4HYZ3LlzI6XiHqdw==" saltValue="1963jueYZ0HqzFh8NgszbA==" spinCount="100000" sheet="1" selectLockedCells="1"/>
  <dataConsolidate/>
  <mergeCells count="7">
    <mergeCell ref="B22:I26"/>
    <mergeCell ref="B27:I30"/>
    <mergeCell ref="B14:I21"/>
    <mergeCell ref="B6:E6"/>
    <mergeCell ref="B8:F8"/>
    <mergeCell ref="B7:F7"/>
    <mergeCell ref="B11:I13"/>
  </mergeCells>
  <pageMargins left="0.78740157480314965" right="0.78740157480314965" top="0.98425196850393704" bottom="0.98425196850393704" header="0.51181102362204722" footer="0.51181102362204722"/>
  <pageSetup paperSize="9" scale="67" fitToHeight="0" orientation="portrait" r:id="rId1"/>
  <headerFooter alignWithMargins="0"/>
  <rowBreaks count="1" manualBreakCount="1">
    <brk id="20" max="16383" man="1"/>
  </rowBreaks>
  <ignoredErrors>
    <ignoredError sqref="A4 A15 A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09452-5138-4884-8C35-25FC016799B0}">
  <sheetPr codeName="Tabelle3">
    <pageSetUpPr fitToPage="1"/>
  </sheetPr>
  <dimension ref="A2:O31"/>
  <sheetViews>
    <sheetView zoomScaleNormal="100" workbookViewId="0">
      <selection activeCell="I33" sqref="I33"/>
    </sheetView>
  </sheetViews>
  <sheetFormatPr baseColWidth="10" defaultRowHeight="12.75" x14ac:dyDescent="0.2"/>
  <cols>
    <col min="1" max="1" width="4.28515625" style="29" customWidth="1"/>
    <col min="2" max="5" width="11.28515625" style="29" customWidth="1"/>
    <col min="6" max="6" width="5.7109375" style="29" customWidth="1"/>
    <col min="7" max="10" width="11.28515625" style="29" customWidth="1"/>
    <col min="11" max="11" width="5.7109375" style="29" customWidth="1"/>
    <col min="12" max="16384" width="11.42578125" style="29"/>
  </cols>
  <sheetData>
    <row r="2" spans="1:15" ht="22.5" customHeight="1" x14ac:dyDescent="0.3">
      <c r="A2" s="142"/>
      <c r="B2" s="51" t="s">
        <v>29</v>
      </c>
    </row>
    <row r="3" spans="1:15" s="31" customFormat="1" ht="31.5" customHeight="1" x14ac:dyDescent="0.2">
      <c r="B3" s="33" t="s">
        <v>104</v>
      </c>
    </row>
    <row r="4" spans="1:15" s="30" customFormat="1" ht="3" customHeight="1" x14ac:dyDescent="0.2">
      <c r="B4" s="143"/>
      <c r="C4" s="143"/>
      <c r="D4" s="143"/>
      <c r="E4" s="143"/>
      <c r="F4" s="143"/>
      <c r="G4" s="143"/>
      <c r="H4" s="143"/>
      <c r="I4" s="143"/>
      <c r="J4" s="143"/>
      <c r="K4" s="143"/>
      <c r="L4" s="143"/>
      <c r="M4" s="143"/>
      <c r="N4" s="143"/>
      <c r="O4" s="143"/>
    </row>
    <row r="6" spans="1:15" ht="12.75" customHeight="1" x14ac:dyDescent="0.2">
      <c r="B6" s="214" t="s">
        <v>79</v>
      </c>
      <c r="C6" s="215"/>
      <c r="D6" s="215"/>
      <c r="E6" s="216"/>
      <c r="G6" s="214" t="s">
        <v>82</v>
      </c>
      <c r="H6" s="215"/>
      <c r="I6" s="215"/>
      <c r="J6" s="216"/>
      <c r="K6" s="35"/>
      <c r="L6" s="214" t="s">
        <v>81</v>
      </c>
      <c r="M6" s="215"/>
      <c r="N6" s="215"/>
      <c r="O6" s="216"/>
    </row>
    <row r="7" spans="1:15" ht="12.75" customHeight="1" x14ac:dyDescent="0.2">
      <c r="B7" s="217"/>
      <c r="C7" s="218"/>
      <c r="D7" s="218"/>
      <c r="E7" s="219"/>
      <c r="G7" s="217"/>
      <c r="H7" s="218"/>
      <c r="I7" s="218"/>
      <c r="J7" s="219"/>
      <c r="K7" s="35"/>
      <c r="L7" s="217"/>
      <c r="M7" s="218"/>
      <c r="N7" s="218"/>
      <c r="O7" s="219"/>
    </row>
    <row r="8" spans="1:15" x14ac:dyDescent="0.2">
      <c r="B8" s="66"/>
      <c r="E8" s="67"/>
      <c r="G8" s="66"/>
      <c r="J8" s="67"/>
      <c r="L8" s="66"/>
      <c r="O8" s="67"/>
    </row>
    <row r="9" spans="1:15" x14ac:dyDescent="0.2">
      <c r="B9" s="66"/>
      <c r="E9" s="67"/>
      <c r="G9" s="66"/>
      <c r="J9" s="67"/>
      <c r="L9" s="66"/>
      <c r="O9" s="67"/>
    </row>
    <row r="10" spans="1:15" x14ac:dyDescent="0.2">
      <c r="B10" s="66"/>
      <c r="E10" s="67"/>
      <c r="G10" s="66"/>
      <c r="J10" s="67"/>
      <c r="L10" s="66"/>
      <c r="O10" s="67"/>
    </row>
    <row r="11" spans="1:15" x14ac:dyDescent="0.2">
      <c r="B11" s="66"/>
      <c r="E11" s="67"/>
      <c r="G11" s="66"/>
      <c r="J11" s="67"/>
      <c r="L11" s="66"/>
      <c r="O11" s="67"/>
    </row>
    <row r="12" spans="1:15" x14ac:dyDescent="0.2">
      <c r="B12" s="66"/>
      <c r="E12" s="67"/>
      <c r="G12" s="66"/>
      <c r="J12" s="67"/>
      <c r="L12" s="66"/>
      <c r="O12" s="67"/>
    </row>
    <row r="13" spans="1:15" x14ac:dyDescent="0.2">
      <c r="B13" s="66"/>
      <c r="E13" s="67"/>
      <c r="G13" s="66"/>
      <c r="J13" s="67"/>
      <c r="L13" s="66"/>
      <c r="O13" s="67"/>
    </row>
    <row r="14" spans="1:15" x14ac:dyDescent="0.2">
      <c r="B14" s="66"/>
      <c r="E14" s="67"/>
      <c r="G14" s="66"/>
      <c r="J14" s="67"/>
      <c r="L14" s="66"/>
      <c r="O14" s="67"/>
    </row>
    <row r="15" spans="1:15" x14ac:dyDescent="0.2">
      <c r="B15" s="66"/>
      <c r="E15" s="67"/>
      <c r="G15" s="66"/>
      <c r="J15" s="67"/>
      <c r="L15" s="66"/>
      <c r="O15" s="67"/>
    </row>
    <row r="16" spans="1:15" x14ac:dyDescent="0.2">
      <c r="B16" s="68"/>
      <c r="C16" s="69"/>
      <c r="D16" s="69"/>
      <c r="E16" s="70"/>
      <c r="G16" s="68"/>
      <c r="H16" s="69"/>
      <c r="I16" s="69"/>
      <c r="J16" s="70"/>
      <c r="L16" s="68"/>
      <c r="M16" s="69"/>
      <c r="N16" s="69"/>
      <c r="O16" s="70"/>
    </row>
    <row r="18" spans="2:12" ht="12.75" customHeight="1" x14ac:dyDescent="0.2">
      <c r="B18" s="214" t="s">
        <v>80</v>
      </c>
      <c r="C18" s="215"/>
      <c r="D18" s="215"/>
      <c r="E18" s="216"/>
      <c r="G18" s="214" t="s">
        <v>83</v>
      </c>
      <c r="H18" s="215"/>
      <c r="I18" s="215"/>
      <c r="J18" s="216"/>
      <c r="K18" s="35"/>
      <c r="L18" s="35"/>
    </row>
    <row r="19" spans="2:12" ht="12.75" customHeight="1" x14ac:dyDescent="0.2">
      <c r="B19" s="217"/>
      <c r="C19" s="218"/>
      <c r="D19" s="218"/>
      <c r="E19" s="219"/>
      <c r="G19" s="217"/>
      <c r="H19" s="218"/>
      <c r="I19" s="218"/>
      <c r="J19" s="219"/>
      <c r="K19" s="35"/>
      <c r="L19" s="35"/>
    </row>
    <row r="20" spans="2:12" x14ac:dyDescent="0.2">
      <c r="B20" s="66"/>
      <c r="E20" s="67"/>
      <c r="G20" s="66"/>
      <c r="J20" s="67"/>
    </row>
    <row r="21" spans="2:12" x14ac:dyDescent="0.2">
      <c r="B21" s="66"/>
      <c r="E21" s="67"/>
      <c r="G21" s="66"/>
      <c r="J21" s="67"/>
    </row>
    <row r="22" spans="2:12" x14ac:dyDescent="0.2">
      <c r="B22" s="66"/>
      <c r="E22" s="67"/>
      <c r="G22" s="66"/>
      <c r="J22" s="67"/>
    </row>
    <row r="23" spans="2:12" x14ac:dyDescent="0.2">
      <c r="B23" s="66"/>
      <c r="E23" s="67"/>
      <c r="G23" s="66"/>
      <c r="J23" s="67"/>
    </row>
    <row r="24" spans="2:12" x14ac:dyDescent="0.2">
      <c r="B24" s="66"/>
      <c r="E24" s="67"/>
      <c r="G24" s="66"/>
      <c r="J24" s="67"/>
    </row>
    <row r="25" spans="2:12" x14ac:dyDescent="0.2">
      <c r="B25" s="66"/>
      <c r="E25" s="67"/>
      <c r="G25" s="66"/>
      <c r="J25" s="67"/>
    </row>
    <row r="26" spans="2:12" x14ac:dyDescent="0.2">
      <c r="B26" s="66"/>
      <c r="E26" s="67"/>
      <c r="G26" s="66"/>
      <c r="J26" s="67"/>
    </row>
    <row r="27" spans="2:12" x14ac:dyDescent="0.2">
      <c r="B27" s="66"/>
      <c r="E27" s="67"/>
      <c r="G27" s="66"/>
      <c r="J27" s="67"/>
    </row>
    <row r="28" spans="2:12" x14ac:dyDescent="0.2">
      <c r="B28" s="68"/>
      <c r="C28" s="69"/>
      <c r="D28" s="69"/>
      <c r="E28" s="70"/>
      <c r="G28" s="68"/>
      <c r="H28" s="69"/>
      <c r="I28" s="69"/>
      <c r="J28" s="70"/>
    </row>
    <row r="30" spans="2:12" ht="12.75" customHeight="1" x14ac:dyDescent="0.2"/>
    <row r="31" spans="2:12" ht="12.75" customHeight="1" x14ac:dyDescent="0.2"/>
  </sheetData>
  <sheetProtection algorithmName="SHA-512" hashValue="OnGcppqDdyCcEGkkTS5mBLETH4D/p2k6fWu88C6c++Tz+iLZVnPXZBLLBrtEhfjBbouQmV0upPWTM0J7U4nSeg==" saltValue="vRIsqLBgVLRg8st/CdRxmw==" spinCount="100000" sheet="1" selectLockedCells="1"/>
  <mergeCells count="5">
    <mergeCell ref="B18:E19"/>
    <mergeCell ref="L6:O7"/>
    <mergeCell ref="B6:E7"/>
    <mergeCell ref="G6:J7"/>
    <mergeCell ref="G18:J19"/>
  </mergeCells>
  <pageMargins left="0.78740157480314965" right="0.78740157480314965" top="0.98425196850393704" bottom="0.98425196850393704" header="0.51181102362204722" footer="0.51181102362204722"/>
  <pageSetup paperSize="9" scale="4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32E6E-1954-4C90-A06F-FF027ECD0881}">
  <sheetPr codeName="Tabelle4"/>
  <dimension ref="A1:L29"/>
  <sheetViews>
    <sheetView zoomScaleNormal="100" workbookViewId="0">
      <selection activeCell="D6" sqref="D6"/>
    </sheetView>
  </sheetViews>
  <sheetFormatPr baseColWidth="10" defaultRowHeight="12.75" x14ac:dyDescent="0.2"/>
  <cols>
    <col min="1" max="1" width="6.7109375" style="29" customWidth="1"/>
    <col min="2" max="2" width="45.7109375" style="29" customWidth="1"/>
    <col min="3" max="3" width="11.7109375" style="89" customWidth="1"/>
    <col min="4" max="4" width="10.7109375" style="89" customWidth="1"/>
    <col min="5" max="5" width="6.7109375" style="89" customWidth="1"/>
    <col min="6" max="7" width="11.42578125" style="29"/>
    <col min="8" max="8" width="8.140625" style="29" customWidth="1"/>
    <col min="9" max="9" width="9.28515625" style="29" customWidth="1"/>
    <col min="10" max="10" width="11.42578125" style="29"/>
    <col min="11" max="11" width="15.7109375" style="29" customWidth="1"/>
    <col min="12" max="16384" width="11.42578125" style="29"/>
  </cols>
  <sheetData>
    <row r="1" spans="1:5" ht="12.95" customHeight="1" x14ac:dyDescent="0.2"/>
    <row r="2" spans="1:5" ht="30" customHeight="1" x14ac:dyDescent="0.2">
      <c r="B2" s="51" t="s">
        <v>31</v>
      </c>
    </row>
    <row r="3" spans="1:5" ht="12" customHeight="1" thickBot="1" x14ac:dyDescent="0.25">
      <c r="B3" s="39"/>
    </row>
    <row r="4" spans="1:5" ht="15" customHeight="1" x14ac:dyDescent="0.2">
      <c r="B4" s="220" t="s">
        <v>32</v>
      </c>
      <c r="C4" s="123"/>
      <c r="D4" s="123"/>
      <c r="E4" s="124"/>
    </row>
    <row r="5" spans="1:5" ht="15" customHeight="1" x14ac:dyDescent="0.2">
      <c r="B5" s="221"/>
      <c r="E5" s="125"/>
    </row>
    <row r="6" spans="1:5" s="77" customFormat="1" ht="18" customHeight="1" x14ac:dyDescent="0.2">
      <c r="B6" s="78" t="s">
        <v>33</v>
      </c>
      <c r="C6" s="79" t="s">
        <v>86</v>
      </c>
      <c r="D6" s="80">
        <v>4700</v>
      </c>
      <c r="E6" s="94" t="s">
        <v>34</v>
      </c>
    </row>
    <row r="7" spans="1:5" ht="26.1" customHeight="1" x14ac:dyDescent="0.2">
      <c r="B7" s="78" t="s">
        <v>35</v>
      </c>
      <c r="C7" s="95">
        <v>88</v>
      </c>
      <c r="D7" s="85">
        <f>C7/2</f>
        <v>44</v>
      </c>
      <c r="E7" s="94" t="s">
        <v>36</v>
      </c>
    </row>
    <row r="8" spans="1:5" s="77" customFormat="1" ht="18" customHeight="1" x14ac:dyDescent="0.2">
      <c r="B8" s="78" t="s">
        <v>37</v>
      </c>
      <c r="C8" s="79"/>
      <c r="D8" s="84">
        <f>D6*(100-D7)/100</f>
        <v>2632</v>
      </c>
      <c r="E8" s="94" t="s">
        <v>34</v>
      </c>
    </row>
    <row r="9" spans="1:5" ht="18" customHeight="1" x14ac:dyDescent="0.2">
      <c r="A9" s="77"/>
      <c r="B9" s="78" t="s">
        <v>38</v>
      </c>
      <c r="C9" s="79"/>
      <c r="D9" s="84">
        <f>D6*D7/100</f>
        <v>2068</v>
      </c>
      <c r="E9" s="94" t="s">
        <v>34</v>
      </c>
    </row>
    <row r="10" spans="1:5" s="77" customFormat="1" ht="18" customHeight="1" x14ac:dyDescent="0.2">
      <c r="B10" s="78" t="s">
        <v>39</v>
      </c>
      <c r="C10" s="79" t="s">
        <v>85</v>
      </c>
      <c r="D10" s="80">
        <v>0</v>
      </c>
      <c r="E10" s="94" t="s">
        <v>34</v>
      </c>
    </row>
    <row r="11" spans="1:5" s="77" customFormat="1" ht="18" customHeight="1" thickBot="1" x14ac:dyDescent="0.25">
      <c r="B11" s="81" t="s">
        <v>40</v>
      </c>
      <c r="C11" s="82" t="s">
        <v>84</v>
      </c>
      <c r="D11" s="83">
        <v>0</v>
      </c>
      <c r="E11" s="106" t="s">
        <v>34</v>
      </c>
    </row>
    <row r="12" spans="1:5" ht="15" customHeight="1" thickBot="1" x14ac:dyDescent="0.25">
      <c r="B12" s="45"/>
      <c r="C12" s="71"/>
      <c r="D12" s="71"/>
      <c r="E12" s="71"/>
    </row>
    <row r="13" spans="1:5" ht="15" customHeight="1" x14ac:dyDescent="0.2">
      <c r="B13" s="220" t="s">
        <v>41</v>
      </c>
      <c r="C13" s="72"/>
      <c r="D13" s="72"/>
      <c r="E13" s="126"/>
    </row>
    <row r="14" spans="1:5" ht="15" customHeight="1" x14ac:dyDescent="0.2">
      <c r="B14" s="221"/>
      <c r="C14" s="71"/>
      <c r="D14" s="71"/>
      <c r="E14" s="127"/>
    </row>
    <row r="15" spans="1:5" s="77" customFormat="1" ht="18" customHeight="1" x14ac:dyDescent="0.2">
      <c r="B15" s="78" t="s">
        <v>42</v>
      </c>
      <c r="C15" s="79" t="s">
        <v>43</v>
      </c>
      <c r="D15" s="80">
        <v>2720</v>
      </c>
      <c r="E15" s="94" t="s">
        <v>44</v>
      </c>
    </row>
    <row r="16" spans="1:5" s="77" customFormat="1" ht="18" customHeight="1" x14ac:dyDescent="0.2">
      <c r="B16" s="78" t="s">
        <v>45</v>
      </c>
      <c r="C16" s="79" t="s">
        <v>46</v>
      </c>
      <c r="D16" s="80">
        <v>1500</v>
      </c>
      <c r="E16" s="94" t="s">
        <v>44</v>
      </c>
    </row>
    <row r="17" spans="2:12" s="77" customFormat="1" ht="18" customHeight="1" x14ac:dyDescent="0.2">
      <c r="B17" s="78" t="s">
        <v>47</v>
      </c>
      <c r="C17" s="79" t="s">
        <v>48</v>
      </c>
      <c r="D17" s="80">
        <v>1000</v>
      </c>
      <c r="E17" s="94" t="s">
        <v>44</v>
      </c>
    </row>
    <row r="18" spans="2:12" s="77" customFormat="1" ht="18" customHeight="1" thickBot="1" x14ac:dyDescent="0.25">
      <c r="B18" s="81" t="s">
        <v>49</v>
      </c>
      <c r="C18" s="82" t="s">
        <v>50</v>
      </c>
      <c r="D18" s="83">
        <v>900</v>
      </c>
      <c r="E18" s="106" t="s">
        <v>44</v>
      </c>
    </row>
    <row r="19" spans="2:12" ht="8.1" customHeight="1" x14ac:dyDescent="0.2">
      <c r="C19" s="73" t="s">
        <v>51</v>
      </c>
      <c r="D19" s="73">
        <f>b+_c</f>
        <v>2500</v>
      </c>
      <c r="E19" s="71"/>
    </row>
    <row r="20" spans="2:12" ht="8.1" customHeight="1" thickBot="1" x14ac:dyDescent="0.25">
      <c r="B20" s="45"/>
      <c r="C20" s="73" t="s">
        <v>52</v>
      </c>
      <c r="D20" s="73">
        <f>d</f>
        <v>900</v>
      </c>
      <c r="E20" s="71"/>
    </row>
    <row r="21" spans="2:12" s="31" customFormat="1" ht="21.95" customHeight="1" x14ac:dyDescent="0.2">
      <c r="B21" s="46" t="s">
        <v>53</v>
      </c>
      <c r="C21" s="74"/>
      <c r="D21" s="74">
        <f>SUM(D6,GHeck,GFront)</f>
        <v>4700</v>
      </c>
      <c r="E21" s="120" t="s">
        <v>34</v>
      </c>
    </row>
    <row r="22" spans="2:12" s="31" customFormat="1" ht="21.95" customHeight="1" x14ac:dyDescent="0.2">
      <c r="B22" s="47" t="s">
        <v>54</v>
      </c>
      <c r="C22" s="104"/>
      <c r="D22" s="75">
        <f>(GHalt*a+GHeck*(a+h)-GFront*f)/a</f>
        <v>2632</v>
      </c>
      <c r="E22" s="121" t="s">
        <v>34</v>
      </c>
    </row>
    <row r="23" spans="2:12" s="31" customFormat="1" ht="21.95" customHeight="1" x14ac:dyDescent="0.2">
      <c r="B23" s="47" t="s">
        <v>55</v>
      </c>
      <c r="C23" s="104"/>
      <c r="D23" s="75">
        <f>(GValt*a+GFront*(a+f)-GHeck*h)/a</f>
        <v>2068</v>
      </c>
      <c r="E23" s="121" t="s">
        <v>34</v>
      </c>
    </row>
    <row r="24" spans="2:12" s="31" customFormat="1" ht="21.95" customHeight="1" thickBot="1" x14ac:dyDescent="0.25">
      <c r="B24" s="48" t="s">
        <v>56</v>
      </c>
      <c r="C24" s="105"/>
      <c r="D24" s="76">
        <f>D23/D21*100</f>
        <v>44</v>
      </c>
      <c r="E24" s="122" t="s">
        <v>36</v>
      </c>
      <c r="F24" s="32" t="str">
        <f>IF(D24&lt;19.5,"Achtung Vorderachslast unter 20%, Frontballast erhöhen oder Heckbelastung verringern"," ")</f>
        <v xml:space="preserve"> </v>
      </c>
      <c r="G24" s="32"/>
      <c r="H24" s="32"/>
      <c r="I24" s="32"/>
      <c r="J24" s="32"/>
      <c r="K24" s="33"/>
      <c r="L24" s="33"/>
    </row>
    <row r="25" spans="2:12" ht="15" x14ac:dyDescent="0.2">
      <c r="F25" s="34" t="str">
        <f>IF(D24&lt;19.5,"Frontgewicht mindestens"," ")</f>
        <v xml:space="preserve"> </v>
      </c>
      <c r="G25" s="35"/>
      <c r="I25" s="36" t="str">
        <f>IF(D24&lt;19.5,#REF!," ")</f>
        <v xml:space="preserve"> </v>
      </c>
      <c r="J25" s="37" t="str">
        <f>IF(D24&lt;19.5,"kg"," ")</f>
        <v xml:space="preserve"> </v>
      </c>
    </row>
    <row r="26" spans="2:12" ht="15" x14ac:dyDescent="0.2">
      <c r="H26" s="35"/>
      <c r="L26" s="35"/>
    </row>
    <row r="27" spans="2:12" ht="15" x14ac:dyDescent="0.2">
      <c r="L27" s="35"/>
    </row>
    <row r="28" spans="2:12" ht="15" x14ac:dyDescent="0.2">
      <c r="L28" s="35"/>
    </row>
    <row r="29" spans="2:12" x14ac:dyDescent="0.2">
      <c r="G29" s="38"/>
      <c r="H29" s="38"/>
    </row>
  </sheetData>
  <sheetProtection algorithmName="SHA-512" hashValue="t2WpGIZtafOcNatvpsn3No+RYOt73Cfko8tywFBx8rIk1oEtZx0E/exPJqc1ulZQ17Dqjqi4Od4a+Q0S9mu1Qg==" saltValue="JwTM70mAFggLL35Cztu8pQ==" spinCount="100000" sheet="1" selectLockedCells="1"/>
  <mergeCells count="2">
    <mergeCell ref="B4:B5"/>
    <mergeCell ref="B13:B14"/>
  </mergeCells>
  <conditionalFormatting sqref="E24">
    <cfRule type="cellIs" dxfId="8" priority="1" stopIfTrue="1" operator="lessThan">
      <formula>20</formula>
    </cfRule>
  </conditionalFormatting>
  <conditionalFormatting sqref="D24">
    <cfRule type="cellIs" dxfId="7"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2" r:id="rId4" name="Spinner 2">
              <controlPr defaultSize="0" autoPict="0">
                <anchor moveWithCells="1" sizeWithCells="1">
                  <from>
                    <xdr:col>2</xdr:col>
                    <xdr:colOff>161925</xdr:colOff>
                    <xdr:row>6</xdr:row>
                    <xdr:rowOff>19050</xdr:rowOff>
                  </from>
                  <to>
                    <xdr:col>2</xdr:col>
                    <xdr:colOff>704850</xdr:colOff>
                    <xdr:row>6</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6BFB-6F27-4D5E-96C4-713606C8B251}">
  <sheetPr codeName="Tabelle5"/>
  <dimension ref="B1:N30"/>
  <sheetViews>
    <sheetView zoomScaleNormal="100" workbookViewId="0">
      <selection activeCell="D6" sqref="D6"/>
    </sheetView>
  </sheetViews>
  <sheetFormatPr baseColWidth="10" defaultRowHeight="12.75" x14ac:dyDescent="0.2"/>
  <cols>
    <col min="1" max="1" width="6.7109375" style="29" customWidth="1"/>
    <col min="2" max="2" width="45.7109375" style="29" customWidth="1"/>
    <col min="3" max="3" width="11.7109375" style="89" customWidth="1"/>
    <col min="4" max="4" width="10.7109375" style="89" customWidth="1"/>
    <col min="5" max="5" width="6.7109375" style="89" customWidth="1"/>
    <col min="6" max="7" width="11.42578125" style="29"/>
    <col min="8" max="8" width="8.140625" style="29" customWidth="1"/>
    <col min="9" max="9" width="9.28515625" style="29" customWidth="1"/>
    <col min="10" max="10" width="11.42578125" style="29"/>
    <col min="11" max="11" width="15.7109375" style="29" customWidth="1"/>
    <col min="12" max="12" width="11.42578125" style="29"/>
    <col min="13" max="13" width="28.5703125" style="29" customWidth="1"/>
    <col min="14" max="14" width="16" style="29" customWidth="1"/>
    <col min="15" max="16384" width="11.42578125" style="29"/>
  </cols>
  <sheetData>
    <row r="1" spans="2:5" ht="12.95" customHeight="1" x14ac:dyDescent="0.2"/>
    <row r="2" spans="2:5" ht="30" customHeight="1" x14ac:dyDescent="0.2">
      <c r="B2" s="51" t="s">
        <v>57</v>
      </c>
    </row>
    <row r="3" spans="2:5" ht="12" customHeight="1" thickBot="1" x14ac:dyDescent="0.25">
      <c r="B3" s="28"/>
    </row>
    <row r="4" spans="2:5" ht="15" customHeight="1" x14ac:dyDescent="0.2">
      <c r="B4" s="220" t="s">
        <v>32</v>
      </c>
      <c r="C4" s="90"/>
      <c r="D4" s="90"/>
      <c r="E4" s="91"/>
    </row>
    <row r="5" spans="2:5" ht="15" customHeight="1" x14ac:dyDescent="0.2">
      <c r="B5" s="221"/>
      <c r="C5" s="92"/>
      <c r="D5" s="92"/>
      <c r="E5" s="93"/>
    </row>
    <row r="6" spans="2:5" ht="18" customHeight="1" x14ac:dyDescent="0.2">
      <c r="B6" s="78" t="s">
        <v>33</v>
      </c>
      <c r="C6" s="79" t="s">
        <v>86</v>
      </c>
      <c r="D6" s="80">
        <v>6000</v>
      </c>
      <c r="E6" s="94" t="s">
        <v>34</v>
      </c>
    </row>
    <row r="7" spans="2:5" ht="26.1" customHeight="1" x14ac:dyDescent="0.2">
      <c r="B7" s="78" t="s">
        <v>35</v>
      </c>
      <c r="C7" s="95">
        <v>88</v>
      </c>
      <c r="D7" s="85">
        <f>C7/2</f>
        <v>44</v>
      </c>
      <c r="E7" s="94" t="s">
        <v>36</v>
      </c>
    </row>
    <row r="8" spans="2:5" ht="18" customHeight="1" x14ac:dyDescent="0.2">
      <c r="B8" s="78" t="s">
        <v>37</v>
      </c>
      <c r="C8" s="79"/>
      <c r="D8" s="84">
        <f>D6*(100-D7)/100</f>
        <v>3360</v>
      </c>
      <c r="E8" s="94" t="s">
        <v>34</v>
      </c>
    </row>
    <row r="9" spans="2:5" ht="18" customHeight="1" x14ac:dyDescent="0.2">
      <c r="B9" s="78" t="s">
        <v>38</v>
      </c>
      <c r="C9" s="79"/>
      <c r="D9" s="84">
        <f>D6*D7/100</f>
        <v>2640</v>
      </c>
      <c r="E9" s="94" t="s">
        <v>34</v>
      </c>
    </row>
    <row r="10" spans="2:5" ht="18" customHeight="1" x14ac:dyDescent="0.2">
      <c r="B10" s="78" t="s">
        <v>39</v>
      </c>
      <c r="C10" s="79" t="s">
        <v>85</v>
      </c>
      <c r="D10" s="80">
        <v>0</v>
      </c>
      <c r="E10" s="94" t="s">
        <v>34</v>
      </c>
    </row>
    <row r="11" spans="2:5" ht="18" customHeight="1" thickBot="1" x14ac:dyDescent="0.25">
      <c r="B11" s="81" t="s">
        <v>40</v>
      </c>
      <c r="C11" s="82" t="s">
        <v>84</v>
      </c>
      <c r="D11" s="83">
        <v>0</v>
      </c>
      <c r="E11" s="97" t="s">
        <v>34</v>
      </c>
    </row>
    <row r="12" spans="2:5" ht="15" customHeight="1" thickBot="1" x14ac:dyDescent="0.25">
      <c r="B12" s="86"/>
      <c r="C12" s="96"/>
      <c r="D12" s="96"/>
      <c r="E12" s="98"/>
    </row>
    <row r="13" spans="2:5" ht="15" customHeight="1" x14ac:dyDescent="0.2">
      <c r="B13" s="220" t="s">
        <v>41</v>
      </c>
      <c r="C13" s="99"/>
      <c r="D13" s="99"/>
      <c r="E13" s="100"/>
    </row>
    <row r="14" spans="2:5" ht="15" customHeight="1" x14ac:dyDescent="0.2">
      <c r="B14" s="221"/>
      <c r="C14" s="96"/>
      <c r="D14" s="96"/>
      <c r="E14" s="101"/>
    </row>
    <row r="15" spans="2:5" ht="18" customHeight="1" x14ac:dyDescent="0.2">
      <c r="B15" s="78" t="s">
        <v>42</v>
      </c>
      <c r="C15" s="79" t="s">
        <v>43</v>
      </c>
      <c r="D15" s="80">
        <v>2500</v>
      </c>
      <c r="E15" s="94" t="s">
        <v>44</v>
      </c>
    </row>
    <row r="16" spans="2:5" ht="18" customHeight="1" x14ac:dyDescent="0.2">
      <c r="B16" s="78" t="s">
        <v>45</v>
      </c>
      <c r="C16" s="79" t="s">
        <v>46</v>
      </c>
      <c r="D16" s="80">
        <v>0</v>
      </c>
      <c r="E16" s="94" t="s">
        <v>44</v>
      </c>
    </row>
    <row r="17" spans="2:14" ht="18" customHeight="1" x14ac:dyDescent="0.2">
      <c r="B17" s="78" t="s">
        <v>47</v>
      </c>
      <c r="C17" s="79" t="s">
        <v>48</v>
      </c>
      <c r="D17" s="80">
        <v>0</v>
      </c>
      <c r="E17" s="94" t="s">
        <v>44</v>
      </c>
    </row>
    <row r="18" spans="2:14" ht="18" customHeight="1" x14ac:dyDescent="0.2">
      <c r="B18" s="87" t="s">
        <v>58</v>
      </c>
      <c r="C18" s="102" t="s">
        <v>50</v>
      </c>
      <c r="D18" s="80">
        <v>0</v>
      </c>
      <c r="E18" s="94" t="s">
        <v>44</v>
      </c>
    </row>
    <row r="19" spans="2:14" ht="18" customHeight="1" thickBot="1" x14ac:dyDescent="0.25">
      <c r="B19" s="81" t="s">
        <v>47</v>
      </c>
      <c r="C19" s="82" t="s">
        <v>59</v>
      </c>
      <c r="D19" s="83">
        <v>0</v>
      </c>
      <c r="E19" s="97" t="s">
        <v>44</v>
      </c>
    </row>
    <row r="20" spans="2:14" ht="8.1" customHeight="1" x14ac:dyDescent="0.2">
      <c r="B20" s="49"/>
      <c r="C20" s="103" t="s">
        <v>51</v>
      </c>
      <c r="D20" s="103">
        <f>b+_c</f>
        <v>0</v>
      </c>
      <c r="E20" s="99"/>
    </row>
    <row r="21" spans="2:14" ht="8.1" customHeight="1" thickBot="1" x14ac:dyDescent="0.25">
      <c r="B21" s="50"/>
      <c r="C21" s="103" t="s">
        <v>52</v>
      </c>
      <c r="D21" s="103">
        <f>d+e</f>
        <v>0</v>
      </c>
      <c r="E21" s="96"/>
    </row>
    <row r="22" spans="2:14" s="31" customFormat="1" ht="21.95" customHeight="1" x14ac:dyDescent="0.2">
      <c r="B22" s="46" t="s">
        <v>53</v>
      </c>
      <c r="C22" s="74"/>
      <c r="D22" s="74">
        <f>SUM(D6,GHeck,GFront)</f>
        <v>6000</v>
      </c>
      <c r="E22" s="120" t="s">
        <v>34</v>
      </c>
      <c r="G22" s="29"/>
      <c r="H22" s="29"/>
      <c r="I22" s="29"/>
      <c r="J22" s="29"/>
      <c r="K22" s="29"/>
      <c r="L22" s="29"/>
    </row>
    <row r="23" spans="2:14" s="31" customFormat="1" ht="21.95" customHeight="1" x14ac:dyDescent="0.2">
      <c r="B23" s="47" t="s">
        <v>54</v>
      </c>
      <c r="C23" s="104"/>
      <c r="D23" s="75">
        <f>(GHalt*a+GHeck*(a+h)-GFront*f)/a</f>
        <v>3360</v>
      </c>
      <c r="E23" s="94" t="s">
        <v>34</v>
      </c>
      <c r="G23" s="29"/>
      <c r="H23" s="29"/>
      <c r="I23" s="29"/>
      <c r="J23" s="29"/>
      <c r="K23" s="29"/>
      <c r="L23" s="29"/>
    </row>
    <row r="24" spans="2:14" s="31" customFormat="1" ht="21.95" customHeight="1" x14ac:dyDescent="0.2">
      <c r="B24" s="47" t="s">
        <v>55</v>
      </c>
      <c r="C24" s="104"/>
      <c r="D24" s="75">
        <f>(GValt*a+GFront*(a+f)-GHeck*h)/a</f>
        <v>2640</v>
      </c>
      <c r="E24" s="94" t="s">
        <v>34</v>
      </c>
    </row>
    <row r="25" spans="2:14" s="31" customFormat="1" ht="21.95" customHeight="1" thickBot="1" x14ac:dyDescent="0.25">
      <c r="B25" s="48" t="s">
        <v>56</v>
      </c>
      <c r="C25" s="105"/>
      <c r="D25" s="76">
        <f>D24/D22*100</f>
        <v>44</v>
      </c>
      <c r="E25" s="106" t="s">
        <v>36</v>
      </c>
      <c r="F25" s="32" t="str">
        <f>IF(D25&lt;19.5,"Achtung Vorderachslast unter 20%, Frontballast erhöhen oder Heckbelastung verringern"," ")</f>
        <v xml:space="preserve"> </v>
      </c>
      <c r="G25" s="32"/>
      <c r="H25" s="32"/>
      <c r="I25" s="32"/>
      <c r="J25" s="32"/>
      <c r="K25" s="33"/>
      <c r="L25" s="33"/>
      <c r="M25" s="33"/>
      <c r="N25" s="33"/>
    </row>
    <row r="26" spans="2:14" ht="15" x14ac:dyDescent="0.2">
      <c r="F26" s="34" t="str">
        <f>IF(D25&lt;19.5,"Frontgewicht mindestens"," ")</f>
        <v xml:space="preserve"> </v>
      </c>
      <c r="G26" s="35"/>
      <c r="I26" s="36" t="str">
        <f>IF(D25&lt;19.5,#REF!," ")</f>
        <v xml:space="preserve"> </v>
      </c>
      <c r="J26" s="37" t="str">
        <f>IF(D25&lt;19.5,"kg"," ")</f>
        <v xml:space="preserve"> </v>
      </c>
    </row>
    <row r="27" spans="2:14" ht="15" x14ac:dyDescent="0.2">
      <c r="H27" s="35"/>
      <c r="L27" s="35"/>
    </row>
    <row r="28" spans="2:14" ht="15" x14ac:dyDescent="0.2">
      <c r="L28" s="35"/>
    </row>
    <row r="29" spans="2:14" ht="15" x14ac:dyDescent="0.2">
      <c r="L29" s="35"/>
    </row>
    <row r="30" spans="2:14" x14ac:dyDescent="0.2">
      <c r="G30" s="38"/>
      <c r="H30" s="38"/>
    </row>
  </sheetData>
  <sheetProtection algorithmName="SHA-512" hashValue="5GTfg/mAYaANBOH9U9F6l7pzWypdQeLNSpuVT2tlD+bhAE94/XNIY7JjEMXKAmX2ZoN01Ciz56PmNF6duKP7zQ==" saltValue="uLEBfmFt8MQQGiFdrsM1JQ==" spinCount="100000" sheet="1" selectLockedCells="1"/>
  <mergeCells count="2">
    <mergeCell ref="B4:B5"/>
    <mergeCell ref="B13:B14"/>
  </mergeCells>
  <conditionalFormatting sqref="D25">
    <cfRule type="cellIs" dxfId="6"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6" r:id="rId4" name="Spinner 2">
              <controlPr defaultSize="0" autoPict="0">
                <anchor moveWithCells="1" sizeWithCells="1">
                  <from>
                    <xdr:col>2</xdr:col>
                    <xdr:colOff>161925</xdr:colOff>
                    <xdr:row>6</xdr:row>
                    <xdr:rowOff>19050</xdr:rowOff>
                  </from>
                  <to>
                    <xdr:col>2</xdr:col>
                    <xdr:colOff>704850</xdr:colOff>
                    <xdr:row>6</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E9DFB-9B59-48C7-80D5-90EE71182D56}">
  <sheetPr codeName="Tabelle6"/>
  <dimension ref="A1:N28"/>
  <sheetViews>
    <sheetView zoomScaleNormal="100" workbookViewId="0">
      <selection activeCell="D6" sqref="D6"/>
    </sheetView>
  </sheetViews>
  <sheetFormatPr baseColWidth="10" defaultRowHeight="12.75" x14ac:dyDescent="0.2"/>
  <cols>
    <col min="1" max="1" width="6.7109375" style="29" customWidth="1"/>
    <col min="2" max="2" width="45.7109375" style="29" customWidth="1"/>
    <col min="3" max="3" width="11.7109375" style="89" customWidth="1"/>
    <col min="4" max="4" width="10.7109375" style="89" customWidth="1"/>
    <col min="5" max="5" width="6.7109375" style="89" customWidth="1"/>
    <col min="6" max="7" width="11.42578125" style="29"/>
    <col min="8" max="8" width="8.140625" style="29" customWidth="1"/>
    <col min="9" max="9" width="9.28515625" style="29" customWidth="1"/>
    <col min="10" max="10" width="11.42578125" style="29"/>
    <col min="11" max="11" width="15.7109375" style="29" customWidth="1"/>
    <col min="12" max="12" width="11.42578125" style="29"/>
    <col min="13" max="13" width="28.5703125" style="29" customWidth="1"/>
    <col min="14" max="14" width="16" style="29" customWidth="1"/>
    <col min="15" max="16384" width="11.42578125" style="29"/>
  </cols>
  <sheetData>
    <row r="1" spans="1:5" ht="12.95" customHeight="1" x14ac:dyDescent="0.2"/>
    <row r="2" spans="1:5" s="63" customFormat="1" ht="30" customHeight="1" x14ac:dyDescent="0.2">
      <c r="A2" s="39"/>
      <c r="B2" s="144" t="s">
        <v>68</v>
      </c>
      <c r="C2" s="145"/>
      <c r="D2" s="145"/>
      <c r="E2" s="145"/>
    </row>
    <row r="3" spans="1:5" ht="12" customHeight="1" thickBot="1" x14ac:dyDescent="0.25">
      <c r="A3" s="63"/>
      <c r="B3" s="63"/>
    </row>
    <row r="4" spans="1:5" ht="15" customHeight="1" x14ac:dyDescent="0.2">
      <c r="A4" s="35"/>
      <c r="B4" s="222" t="s">
        <v>32</v>
      </c>
      <c r="C4" s="90"/>
      <c r="D4" s="90"/>
      <c r="E4" s="91"/>
    </row>
    <row r="5" spans="1:5" ht="15" customHeight="1" x14ac:dyDescent="0.2">
      <c r="B5" s="223"/>
      <c r="C5" s="92"/>
      <c r="D5" s="92"/>
      <c r="E5" s="93"/>
    </row>
    <row r="6" spans="1:5" ht="18" customHeight="1" x14ac:dyDescent="0.2">
      <c r="A6" s="31"/>
      <c r="B6" s="78" t="s">
        <v>33</v>
      </c>
      <c r="C6" s="79" t="s">
        <v>86</v>
      </c>
      <c r="D6" s="80">
        <v>6000</v>
      </c>
      <c r="E6" s="94" t="s">
        <v>34</v>
      </c>
    </row>
    <row r="7" spans="1:5" ht="26.1" customHeight="1" x14ac:dyDescent="0.2">
      <c r="A7" s="31"/>
      <c r="B7" s="78" t="s">
        <v>35</v>
      </c>
      <c r="C7" s="95">
        <v>88</v>
      </c>
      <c r="D7" s="85">
        <f>C7/2</f>
        <v>44</v>
      </c>
      <c r="E7" s="94" t="s">
        <v>36</v>
      </c>
    </row>
    <row r="8" spans="1:5" ht="18" customHeight="1" x14ac:dyDescent="0.2">
      <c r="A8" s="31"/>
      <c r="B8" s="78" t="s">
        <v>37</v>
      </c>
      <c r="C8" s="79"/>
      <c r="D8" s="84">
        <f>D6*(100-D7)/100</f>
        <v>3360</v>
      </c>
      <c r="E8" s="94" t="s">
        <v>34</v>
      </c>
    </row>
    <row r="9" spans="1:5" ht="18" customHeight="1" x14ac:dyDescent="0.2">
      <c r="A9" s="31"/>
      <c r="B9" s="78" t="s">
        <v>38</v>
      </c>
      <c r="C9" s="79"/>
      <c r="D9" s="84">
        <f>D6*D7/100</f>
        <v>2640</v>
      </c>
      <c r="E9" s="94" t="s">
        <v>34</v>
      </c>
    </row>
    <row r="10" spans="1:5" ht="18" customHeight="1" x14ac:dyDescent="0.2">
      <c r="A10" s="31"/>
      <c r="B10" s="78" t="s">
        <v>16</v>
      </c>
      <c r="C10" s="79" t="s">
        <v>85</v>
      </c>
      <c r="D10" s="80">
        <v>0</v>
      </c>
      <c r="E10" s="94" t="s">
        <v>34</v>
      </c>
    </row>
    <row r="11" spans="1:5" ht="18" customHeight="1" thickBot="1" x14ac:dyDescent="0.25">
      <c r="A11" s="31"/>
      <c r="B11" s="81" t="s">
        <v>40</v>
      </c>
      <c r="C11" s="82" t="s">
        <v>84</v>
      </c>
      <c r="D11" s="83">
        <v>0</v>
      </c>
      <c r="E11" s="106" t="s">
        <v>34</v>
      </c>
    </row>
    <row r="12" spans="1:5" ht="15" customHeight="1" thickBot="1" x14ac:dyDescent="0.25">
      <c r="A12" s="31"/>
      <c r="B12" s="86"/>
      <c r="C12" s="96"/>
      <c r="D12" s="96"/>
      <c r="E12" s="96"/>
    </row>
    <row r="13" spans="1:5" ht="15" customHeight="1" x14ac:dyDescent="0.2">
      <c r="A13" s="33"/>
      <c r="B13" s="222" t="s">
        <v>41</v>
      </c>
      <c r="C13" s="99"/>
      <c r="D13" s="99"/>
      <c r="E13" s="111"/>
    </row>
    <row r="14" spans="1:5" ht="15" customHeight="1" x14ac:dyDescent="0.2">
      <c r="A14" s="31"/>
      <c r="B14" s="223"/>
      <c r="C14" s="96"/>
      <c r="D14" s="96"/>
      <c r="E14" s="100"/>
    </row>
    <row r="15" spans="1:5" ht="18" customHeight="1" x14ac:dyDescent="0.2">
      <c r="A15" s="31"/>
      <c r="B15" s="78" t="s">
        <v>42</v>
      </c>
      <c r="C15" s="79" t="s">
        <v>43</v>
      </c>
      <c r="D15" s="80">
        <v>2500</v>
      </c>
      <c r="E15" s="94" t="s">
        <v>44</v>
      </c>
    </row>
    <row r="16" spans="1:5" ht="18" customHeight="1" x14ac:dyDescent="0.2">
      <c r="A16" s="31"/>
      <c r="B16" s="78" t="s">
        <v>62</v>
      </c>
      <c r="C16" s="79" t="s">
        <v>46</v>
      </c>
      <c r="D16" s="80">
        <v>0</v>
      </c>
      <c r="E16" s="94" t="s">
        <v>44</v>
      </c>
    </row>
    <row r="17" spans="1:14" ht="18" customHeight="1" x14ac:dyDescent="0.2">
      <c r="A17" s="31"/>
      <c r="B17" s="78" t="s">
        <v>58</v>
      </c>
      <c r="C17" s="79" t="s">
        <v>48</v>
      </c>
      <c r="D17" s="80">
        <v>0</v>
      </c>
      <c r="E17" s="94" t="s">
        <v>44</v>
      </c>
    </row>
    <row r="18" spans="1:14" ht="18" customHeight="1" thickBot="1" x14ac:dyDescent="0.25">
      <c r="A18" s="31"/>
      <c r="B18" s="88" t="s">
        <v>47</v>
      </c>
      <c r="C18" s="82" t="s">
        <v>50</v>
      </c>
      <c r="D18" s="83">
        <v>0</v>
      </c>
      <c r="E18" s="106" t="s">
        <v>44</v>
      </c>
    </row>
    <row r="19" spans="1:14" ht="8.1" customHeight="1" x14ac:dyDescent="0.2">
      <c r="A19" s="41"/>
      <c r="B19" s="50"/>
      <c r="C19" s="103" t="s">
        <v>51</v>
      </c>
      <c r="D19" s="103">
        <f>b</f>
        <v>0</v>
      </c>
    </row>
    <row r="20" spans="1:14" ht="8.1" customHeight="1" thickBot="1" x14ac:dyDescent="0.25">
      <c r="A20" s="41"/>
      <c r="B20" s="50"/>
      <c r="C20" s="103" t="s">
        <v>52</v>
      </c>
      <c r="D20" s="103">
        <f>_c+d</f>
        <v>0</v>
      </c>
    </row>
    <row r="21" spans="1:14" s="31" customFormat="1" ht="21.95" customHeight="1" x14ac:dyDescent="0.2">
      <c r="A21" s="42"/>
      <c r="B21" s="46" t="s">
        <v>53</v>
      </c>
      <c r="C21" s="74"/>
      <c r="D21" s="74">
        <f>SUM(D6,GHeck,GFront)</f>
        <v>6000</v>
      </c>
      <c r="E21" s="120" t="s">
        <v>34</v>
      </c>
      <c r="I21" s="29"/>
      <c r="J21" s="29"/>
      <c r="K21" s="29"/>
      <c r="L21" s="29"/>
    </row>
    <row r="22" spans="1:14" s="31" customFormat="1" ht="21.95" customHeight="1" x14ac:dyDescent="0.2">
      <c r="A22" s="33"/>
      <c r="B22" s="47" t="s">
        <v>54</v>
      </c>
      <c r="C22" s="104"/>
      <c r="D22" s="75">
        <f>(GHalt*a+GHeck*(a+h)-GFront*f)/a</f>
        <v>3360</v>
      </c>
      <c r="E22" s="121" t="s">
        <v>34</v>
      </c>
    </row>
    <row r="23" spans="1:14" s="31" customFormat="1" ht="21.95" customHeight="1" x14ac:dyDescent="0.2">
      <c r="A23" s="33"/>
      <c r="B23" s="47" t="s">
        <v>55</v>
      </c>
      <c r="C23" s="104"/>
      <c r="D23" s="75">
        <f>(GValt*a+GFront*(a+f)-GHeck*h)/a</f>
        <v>2640</v>
      </c>
      <c r="E23" s="121" t="s">
        <v>34</v>
      </c>
    </row>
    <row r="24" spans="1:14" s="31" customFormat="1" ht="21.95" customHeight="1" thickBot="1" x14ac:dyDescent="0.25">
      <c r="A24" s="33"/>
      <c r="B24" s="48" t="s">
        <v>56</v>
      </c>
      <c r="C24" s="105"/>
      <c r="D24" s="76">
        <f>D23/D21*100</f>
        <v>44</v>
      </c>
      <c r="E24" s="122" t="s">
        <v>36</v>
      </c>
      <c r="F24" s="146" t="str">
        <f>IF(D24&lt;19.5,"Achtung Vorderachslast unter 20%, Frontballast erhöhen oder Heckbelastung verringern"," ")</f>
        <v xml:space="preserve"> </v>
      </c>
      <c r="G24" s="146"/>
      <c r="H24" s="146"/>
      <c r="I24" s="146"/>
      <c r="J24" s="146"/>
      <c r="K24" s="33"/>
      <c r="L24" s="33"/>
      <c r="M24" s="33"/>
      <c r="N24" s="33"/>
    </row>
    <row r="25" spans="1:14" ht="15" x14ac:dyDescent="0.2">
      <c r="F25" s="34" t="str">
        <f>IF(D24&lt;19.5,"Frontgewicht mindestens"," ")</f>
        <v xml:space="preserve"> </v>
      </c>
      <c r="G25" s="35"/>
      <c r="I25" s="147" t="str">
        <f>IF(D24&lt;19.5,#REF!," ")</f>
        <v xml:space="preserve"> </v>
      </c>
      <c r="J25" s="35" t="str">
        <f>IF(D24&lt;19.5,"kg"," ")</f>
        <v xml:space="preserve"> </v>
      </c>
    </row>
    <row r="26" spans="1:14" ht="15" x14ac:dyDescent="0.2">
      <c r="H26" s="35"/>
      <c r="L26" s="35"/>
    </row>
    <row r="27" spans="1:14" ht="15" x14ac:dyDescent="0.2">
      <c r="L27" s="35"/>
    </row>
    <row r="28" spans="1:14" ht="15" x14ac:dyDescent="0.2">
      <c r="L28" s="35"/>
    </row>
  </sheetData>
  <sheetProtection algorithmName="SHA-512" hashValue="nQJLbeLMhE6KFYYEiT9aRoXzwHpPpuWZFR8GljxxmgB3++e8Q1P+DYuj9JgaJTUaahP581CLBfsRLxe11uvpAQ==" saltValue="432Z/JBI7NWYzDZVk20v9Q==" spinCount="100000" sheet="1" selectLockedCells="1"/>
  <mergeCells count="2">
    <mergeCell ref="B4:B5"/>
    <mergeCell ref="B13:B14"/>
  </mergeCells>
  <conditionalFormatting sqref="E24">
    <cfRule type="cellIs" dxfId="5" priority="1" stopIfTrue="1" operator="lessThan">
      <formula>20</formula>
    </cfRule>
  </conditionalFormatting>
  <conditionalFormatting sqref="D24">
    <cfRule type="cellIs" dxfId="4"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4" r:id="rId4" name="Spinner 2">
              <controlPr defaultSize="0" autoPict="0">
                <anchor moveWithCells="1" sizeWithCells="1">
                  <from>
                    <xdr:col>2</xdr:col>
                    <xdr:colOff>152400</xdr:colOff>
                    <xdr:row>6</xdr:row>
                    <xdr:rowOff>19050</xdr:rowOff>
                  </from>
                  <to>
                    <xdr:col>2</xdr:col>
                    <xdr:colOff>695325</xdr:colOff>
                    <xdr:row>6</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C6C4-224F-40D5-9AD3-ADD921AA2862}">
  <sheetPr codeName="Tabelle7"/>
  <dimension ref="B1:N28"/>
  <sheetViews>
    <sheetView zoomScaleNormal="100" workbookViewId="0">
      <selection activeCell="D6" sqref="D6"/>
    </sheetView>
  </sheetViews>
  <sheetFormatPr baseColWidth="10" defaultRowHeight="12.75" x14ac:dyDescent="0.2"/>
  <cols>
    <col min="1" max="1" width="6.7109375" style="29" customWidth="1"/>
    <col min="2" max="2" width="45.7109375" style="29" customWidth="1"/>
    <col min="3" max="3" width="11.7109375" style="89" customWidth="1"/>
    <col min="4" max="4" width="10.7109375" style="89" customWidth="1"/>
    <col min="5" max="5" width="6.7109375" style="89" customWidth="1"/>
    <col min="6" max="7" width="11.42578125" style="29"/>
    <col min="8" max="8" width="8.140625" style="29" customWidth="1"/>
    <col min="9" max="9" width="9.28515625" style="29" customWidth="1"/>
    <col min="10" max="10" width="11.42578125" style="29"/>
    <col min="11" max="11" width="15.7109375" style="29" customWidth="1"/>
    <col min="12" max="12" width="11.42578125" style="29"/>
    <col min="13" max="13" width="28.5703125" style="29" customWidth="1"/>
    <col min="14" max="14" width="16" style="29" customWidth="1"/>
    <col min="15" max="16384" width="11.42578125" style="29"/>
  </cols>
  <sheetData>
    <row r="1" spans="2:5" ht="12.95" customHeight="1" x14ac:dyDescent="0.2"/>
    <row r="2" spans="2:5" ht="30" customHeight="1" x14ac:dyDescent="0.2">
      <c r="B2" s="51" t="s">
        <v>60</v>
      </c>
    </row>
    <row r="3" spans="2:5" ht="12" customHeight="1" thickBot="1" x14ac:dyDescent="0.25">
      <c r="B3" s="63"/>
    </row>
    <row r="4" spans="2:5" ht="15" customHeight="1" x14ac:dyDescent="0.2">
      <c r="B4" s="220" t="s">
        <v>32</v>
      </c>
      <c r="C4" s="90"/>
      <c r="D4" s="90"/>
      <c r="E4" s="91"/>
    </row>
    <row r="5" spans="2:5" ht="15" customHeight="1" x14ac:dyDescent="0.2">
      <c r="B5" s="221"/>
      <c r="C5" s="92"/>
      <c r="D5" s="92"/>
      <c r="E5" s="93"/>
    </row>
    <row r="6" spans="2:5" ht="18" customHeight="1" x14ac:dyDescent="0.2">
      <c r="B6" s="78" t="s">
        <v>33</v>
      </c>
      <c r="C6" s="79" t="s">
        <v>86</v>
      </c>
      <c r="D6" s="80">
        <v>6000</v>
      </c>
      <c r="E6" s="94" t="s">
        <v>34</v>
      </c>
    </row>
    <row r="7" spans="2:5" ht="26.1" customHeight="1" x14ac:dyDescent="0.2">
      <c r="B7" s="78" t="s">
        <v>35</v>
      </c>
      <c r="C7" s="95">
        <v>88</v>
      </c>
      <c r="D7" s="85">
        <f>C7/2</f>
        <v>44</v>
      </c>
      <c r="E7" s="94" t="s">
        <v>36</v>
      </c>
    </row>
    <row r="8" spans="2:5" ht="18" customHeight="1" x14ac:dyDescent="0.2">
      <c r="B8" s="78" t="s">
        <v>37</v>
      </c>
      <c r="C8" s="79"/>
      <c r="D8" s="84">
        <f>D6*(100-D7)/100</f>
        <v>3360</v>
      </c>
      <c r="E8" s="94" t="s">
        <v>34</v>
      </c>
    </row>
    <row r="9" spans="2:5" ht="18" customHeight="1" x14ac:dyDescent="0.2">
      <c r="B9" s="78" t="s">
        <v>38</v>
      </c>
      <c r="C9" s="79"/>
      <c r="D9" s="84">
        <f>D6*D7/100</f>
        <v>2640</v>
      </c>
      <c r="E9" s="94" t="s">
        <v>34</v>
      </c>
    </row>
    <row r="10" spans="2:5" ht="18" customHeight="1" x14ac:dyDescent="0.2">
      <c r="B10" s="78" t="s">
        <v>16</v>
      </c>
      <c r="C10" s="79" t="s">
        <v>87</v>
      </c>
      <c r="D10" s="80">
        <v>0</v>
      </c>
      <c r="E10" s="94" t="s">
        <v>34</v>
      </c>
    </row>
    <row r="11" spans="2:5" ht="18" customHeight="1" thickBot="1" x14ac:dyDescent="0.25">
      <c r="B11" s="81" t="s">
        <v>61</v>
      </c>
      <c r="C11" s="82" t="s">
        <v>84</v>
      </c>
      <c r="D11" s="83">
        <v>0</v>
      </c>
      <c r="E11" s="106" t="s">
        <v>34</v>
      </c>
    </row>
    <row r="12" spans="2:5" ht="15" customHeight="1" thickBot="1" x14ac:dyDescent="0.25">
      <c r="B12" s="86"/>
      <c r="C12" s="96"/>
      <c r="D12" s="96"/>
      <c r="E12" s="96"/>
    </row>
    <row r="13" spans="2:5" ht="15" customHeight="1" x14ac:dyDescent="0.2">
      <c r="B13" s="220" t="s">
        <v>41</v>
      </c>
      <c r="C13" s="99"/>
      <c r="D13" s="99"/>
      <c r="E13" s="111"/>
    </row>
    <row r="14" spans="2:5" ht="15" customHeight="1" x14ac:dyDescent="0.2">
      <c r="B14" s="221"/>
      <c r="C14" s="96"/>
      <c r="D14" s="96"/>
      <c r="E14" s="100"/>
    </row>
    <row r="15" spans="2:5" ht="18" customHeight="1" x14ac:dyDescent="0.2">
      <c r="B15" s="78" t="s">
        <v>42</v>
      </c>
      <c r="C15" s="79" t="s">
        <v>43</v>
      </c>
      <c r="D15" s="80">
        <v>2500</v>
      </c>
      <c r="E15" s="94" t="s">
        <v>44</v>
      </c>
    </row>
    <row r="16" spans="2:5" ht="18" customHeight="1" x14ac:dyDescent="0.2">
      <c r="B16" s="78" t="s">
        <v>62</v>
      </c>
      <c r="C16" s="79" t="s">
        <v>46</v>
      </c>
      <c r="D16" s="80">
        <v>0</v>
      </c>
      <c r="E16" s="94" t="s">
        <v>44</v>
      </c>
    </row>
    <row r="17" spans="2:14" ht="18" customHeight="1" thickBot="1" x14ac:dyDescent="0.25">
      <c r="B17" s="81" t="s">
        <v>49</v>
      </c>
      <c r="C17" s="82" t="s">
        <v>48</v>
      </c>
      <c r="D17" s="83">
        <v>0</v>
      </c>
      <c r="E17" s="106" t="s">
        <v>44</v>
      </c>
    </row>
    <row r="18" spans="2:14" ht="8.1" customHeight="1" x14ac:dyDescent="0.2">
      <c r="B18" s="45"/>
      <c r="C18" s="103" t="s">
        <v>51</v>
      </c>
      <c r="D18" s="103">
        <f>b</f>
        <v>0</v>
      </c>
    </row>
    <row r="19" spans="2:14" ht="8.1" customHeight="1" thickBot="1" x14ac:dyDescent="0.25">
      <c r="B19" s="45"/>
      <c r="C19" s="103" t="s">
        <v>52</v>
      </c>
      <c r="D19" s="103">
        <f>_c</f>
        <v>0</v>
      </c>
    </row>
    <row r="20" spans="2:14" s="31" customFormat="1" ht="21.95" customHeight="1" x14ac:dyDescent="0.2">
      <c r="B20" s="46" t="s">
        <v>53</v>
      </c>
      <c r="C20" s="74"/>
      <c r="D20" s="74">
        <f>SUM(D6,GHeck,GFront)</f>
        <v>6000</v>
      </c>
      <c r="E20" s="120" t="s">
        <v>34</v>
      </c>
      <c r="G20" s="29"/>
      <c r="H20" s="29"/>
      <c r="I20" s="29"/>
      <c r="J20" s="29"/>
      <c r="K20" s="29"/>
      <c r="L20" s="29"/>
    </row>
    <row r="21" spans="2:14" s="31" customFormat="1" ht="21.95" customHeight="1" x14ac:dyDescent="0.2">
      <c r="B21" s="47" t="s">
        <v>54</v>
      </c>
      <c r="C21" s="104"/>
      <c r="D21" s="75">
        <f>(GHalt*a+GHeck*(a+h)-GFront*f)/a</f>
        <v>3360</v>
      </c>
      <c r="E21" s="121" t="s">
        <v>34</v>
      </c>
    </row>
    <row r="22" spans="2:14" s="31" customFormat="1" ht="21.95" customHeight="1" x14ac:dyDescent="0.2">
      <c r="B22" s="47" t="s">
        <v>55</v>
      </c>
      <c r="C22" s="104"/>
      <c r="D22" s="75">
        <f>(GValt*a+GFront*(a+f)-GHeck*h)/a</f>
        <v>2640</v>
      </c>
      <c r="E22" s="121" t="s">
        <v>34</v>
      </c>
    </row>
    <row r="23" spans="2:14" s="31" customFormat="1" ht="21.95" customHeight="1" thickBot="1" x14ac:dyDescent="0.25">
      <c r="B23" s="48" t="s">
        <v>56</v>
      </c>
      <c r="C23" s="105"/>
      <c r="D23" s="76">
        <f>D22/D20*100</f>
        <v>44</v>
      </c>
      <c r="E23" s="122" t="s">
        <v>36</v>
      </c>
      <c r="F23" s="32" t="str">
        <f>IF(D23&lt;19.5,"Achtung Vorderachslast unter 20%, Frontballast erhöhen oder Heckbelastung verringern"," ")</f>
        <v xml:space="preserve"> </v>
      </c>
      <c r="G23" s="32"/>
      <c r="H23" s="32"/>
      <c r="I23" s="32"/>
      <c r="J23" s="32"/>
      <c r="K23" s="33"/>
      <c r="L23" s="33"/>
      <c r="M23" s="33"/>
      <c r="N23" s="33"/>
    </row>
    <row r="24" spans="2:14" ht="15" x14ac:dyDescent="0.2">
      <c r="F24" s="34" t="str">
        <f>IF(D23&lt;19.5,"Frontgewicht mindestens"," ")</f>
        <v xml:space="preserve"> </v>
      </c>
      <c r="G24" s="35"/>
      <c r="I24" s="36" t="str">
        <f>IF(D23&lt;19.5,#REF!," ")</f>
        <v xml:space="preserve"> </v>
      </c>
      <c r="J24" s="37" t="str">
        <f>IF(D23&lt;19.5,"kg"," ")</f>
        <v xml:space="preserve"> </v>
      </c>
    </row>
    <row r="25" spans="2:14" ht="15" x14ac:dyDescent="0.2">
      <c r="H25" s="35"/>
      <c r="L25" s="35"/>
    </row>
    <row r="26" spans="2:14" ht="15" x14ac:dyDescent="0.2">
      <c r="L26" s="35"/>
    </row>
    <row r="27" spans="2:14" ht="15" x14ac:dyDescent="0.2">
      <c r="L27" s="35"/>
    </row>
    <row r="28" spans="2:14" x14ac:dyDescent="0.2">
      <c r="G28" s="38"/>
      <c r="H28" s="38"/>
    </row>
  </sheetData>
  <sheetProtection algorithmName="SHA-512" hashValue="h7dv4UkLNblpxiIjJ7JNPfEiKPYK1MD7kkWKa+fGFzea3yTotLge0C7i1oV7Bi9KZpbOzilK8m6kubOUlHU3MQ==" saltValue="3VdCsLyc/gPrPTn4uvcKZA==" spinCount="100000" sheet="1" selectLockedCells="1"/>
  <mergeCells count="2">
    <mergeCell ref="B4:B5"/>
    <mergeCell ref="B13:B14"/>
  </mergeCells>
  <conditionalFormatting sqref="E23">
    <cfRule type="cellIs" dxfId="3" priority="1" stopIfTrue="1" operator="lessThan">
      <formula>20</formula>
    </cfRule>
  </conditionalFormatting>
  <conditionalFormatting sqref="D23">
    <cfRule type="cellIs" dxfId="2"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Spinner 3">
              <controlPr defaultSize="0" autoPict="0">
                <anchor moveWithCells="1" sizeWithCells="1">
                  <from>
                    <xdr:col>2</xdr:col>
                    <xdr:colOff>152400</xdr:colOff>
                    <xdr:row>6</xdr:row>
                    <xdr:rowOff>28575</xdr:rowOff>
                  </from>
                  <to>
                    <xdr:col>2</xdr:col>
                    <xdr:colOff>695325</xdr:colOff>
                    <xdr:row>6</xdr:row>
                    <xdr:rowOff>314325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0E1C-9351-4354-8A6B-F9964A531553}">
  <sheetPr codeName="Tabelle8"/>
  <dimension ref="A1:N28"/>
  <sheetViews>
    <sheetView zoomScaleNormal="100" workbookViewId="0">
      <selection activeCell="D6" sqref="D6"/>
    </sheetView>
  </sheetViews>
  <sheetFormatPr baseColWidth="10" defaultRowHeight="12.75" x14ac:dyDescent="0.2"/>
  <cols>
    <col min="1" max="1" width="6.7109375" style="29" customWidth="1"/>
    <col min="2" max="2" width="45.7109375" style="29" customWidth="1"/>
    <col min="3" max="3" width="11.7109375" style="89" customWidth="1"/>
    <col min="4" max="4" width="10.7109375" style="89" customWidth="1"/>
    <col min="5" max="5" width="6.7109375" style="89" customWidth="1"/>
    <col min="6" max="7" width="11.42578125" style="29"/>
    <col min="8" max="8" width="8.140625" style="29" customWidth="1"/>
    <col min="9" max="9" width="9.28515625" style="29" customWidth="1"/>
    <col min="10" max="10" width="11.42578125" style="29"/>
    <col min="11" max="11" width="15.7109375" style="29" customWidth="1"/>
    <col min="12" max="12" width="11.42578125" style="29"/>
    <col min="13" max="13" width="28.5703125" style="29" customWidth="1"/>
    <col min="14" max="14" width="16" style="29" customWidth="1"/>
    <col min="15" max="16384" width="11.42578125" style="29"/>
  </cols>
  <sheetData>
    <row r="1" spans="1:5" ht="12.95" customHeight="1" x14ac:dyDescent="0.2"/>
    <row r="2" spans="1:5" s="63" customFormat="1" ht="30" customHeight="1" x14ac:dyDescent="0.2">
      <c r="A2" s="39"/>
      <c r="B2" s="144" t="s">
        <v>68</v>
      </c>
      <c r="C2" s="145"/>
      <c r="D2" s="145"/>
      <c r="E2" s="145"/>
    </row>
    <row r="3" spans="1:5" ht="12" customHeight="1" thickBot="1" x14ac:dyDescent="0.25">
      <c r="A3" s="63"/>
      <c r="B3" s="63"/>
    </row>
    <row r="4" spans="1:5" ht="15" customHeight="1" x14ac:dyDescent="0.2">
      <c r="A4" s="35"/>
      <c r="B4" s="220" t="s">
        <v>32</v>
      </c>
      <c r="C4" s="107"/>
      <c r="D4" s="107"/>
      <c r="E4" s="108"/>
    </row>
    <row r="5" spans="1:5" ht="15" customHeight="1" x14ac:dyDescent="0.2">
      <c r="B5" s="221"/>
      <c r="C5" s="109"/>
      <c r="D5" s="109"/>
      <c r="E5" s="110"/>
    </row>
    <row r="6" spans="1:5" ht="18" customHeight="1" x14ac:dyDescent="0.2">
      <c r="A6" s="31"/>
      <c r="B6" s="78" t="s">
        <v>33</v>
      </c>
      <c r="C6" s="79" t="s">
        <v>86</v>
      </c>
      <c r="D6" s="80">
        <v>6000</v>
      </c>
      <c r="E6" s="94" t="s">
        <v>34</v>
      </c>
    </row>
    <row r="7" spans="1:5" ht="26.1" customHeight="1" x14ac:dyDescent="0.2">
      <c r="A7" s="31"/>
      <c r="B7" s="78" t="s">
        <v>63</v>
      </c>
      <c r="C7" s="95">
        <v>88</v>
      </c>
      <c r="D7" s="85">
        <f>C7/2</f>
        <v>44</v>
      </c>
      <c r="E7" s="94" t="s">
        <v>36</v>
      </c>
    </row>
    <row r="8" spans="1:5" ht="18" customHeight="1" x14ac:dyDescent="0.2">
      <c r="A8" s="31"/>
      <c r="B8" s="78" t="s">
        <v>37</v>
      </c>
      <c r="C8" s="79"/>
      <c r="D8" s="84">
        <f>D6*(100-D7)/100</f>
        <v>3360</v>
      </c>
      <c r="E8" s="94" t="s">
        <v>34</v>
      </c>
    </row>
    <row r="9" spans="1:5" ht="18" customHeight="1" x14ac:dyDescent="0.2">
      <c r="A9" s="31"/>
      <c r="B9" s="78" t="s">
        <v>38</v>
      </c>
      <c r="C9" s="79"/>
      <c r="D9" s="84">
        <f>D6*D7/100</f>
        <v>2640</v>
      </c>
      <c r="E9" s="94" t="s">
        <v>34</v>
      </c>
    </row>
    <row r="10" spans="1:5" ht="18" customHeight="1" x14ac:dyDescent="0.2">
      <c r="A10" s="31"/>
      <c r="B10" s="78" t="s">
        <v>64</v>
      </c>
      <c r="C10" s="79" t="s">
        <v>85</v>
      </c>
      <c r="D10" s="80">
        <v>500</v>
      </c>
      <c r="E10" s="94" t="s">
        <v>34</v>
      </c>
    </row>
    <row r="11" spans="1:5" ht="18" customHeight="1" thickBot="1" x14ac:dyDescent="0.25">
      <c r="A11" s="31"/>
      <c r="B11" s="81" t="s">
        <v>65</v>
      </c>
      <c r="C11" s="82" t="s">
        <v>84</v>
      </c>
      <c r="D11" s="83">
        <v>500</v>
      </c>
      <c r="E11" s="106" t="s">
        <v>34</v>
      </c>
    </row>
    <row r="12" spans="1:5" ht="15" customHeight="1" thickBot="1" x14ac:dyDescent="0.25">
      <c r="A12" s="31"/>
      <c r="B12" s="86"/>
      <c r="C12" s="96"/>
      <c r="D12" s="96"/>
      <c r="E12" s="96"/>
    </row>
    <row r="13" spans="1:5" ht="15" customHeight="1" x14ac:dyDescent="0.2">
      <c r="A13" s="33"/>
      <c r="B13" s="220" t="s">
        <v>41</v>
      </c>
      <c r="C13" s="99"/>
      <c r="D13" s="99"/>
      <c r="E13" s="111"/>
    </row>
    <row r="14" spans="1:5" ht="15" customHeight="1" x14ac:dyDescent="0.2">
      <c r="A14" s="31"/>
      <c r="B14" s="221"/>
      <c r="C14" s="96"/>
      <c r="D14" s="96"/>
      <c r="E14" s="100"/>
    </row>
    <row r="15" spans="1:5" ht="18" customHeight="1" x14ac:dyDescent="0.2">
      <c r="A15" s="31"/>
      <c r="B15" s="78" t="s">
        <v>42</v>
      </c>
      <c r="C15" s="79" t="s">
        <v>43</v>
      </c>
      <c r="D15" s="80">
        <v>2500</v>
      </c>
      <c r="E15" s="94" t="s">
        <v>44</v>
      </c>
    </row>
    <row r="16" spans="1:5" ht="18" customHeight="1" x14ac:dyDescent="0.2">
      <c r="A16" s="31"/>
      <c r="B16" s="78" t="s">
        <v>45</v>
      </c>
      <c r="C16" s="79" t="s">
        <v>46</v>
      </c>
      <c r="D16" s="80">
        <v>600</v>
      </c>
      <c r="E16" s="94" t="s">
        <v>44</v>
      </c>
    </row>
    <row r="17" spans="1:14" ht="18" customHeight="1" x14ac:dyDescent="0.2">
      <c r="A17" s="31"/>
      <c r="B17" s="78" t="s">
        <v>66</v>
      </c>
      <c r="C17" s="79" t="s">
        <v>48</v>
      </c>
      <c r="D17" s="80">
        <v>500</v>
      </c>
      <c r="E17" s="94" t="s">
        <v>44</v>
      </c>
    </row>
    <row r="18" spans="1:14" ht="18" customHeight="1" thickBot="1" x14ac:dyDescent="0.25">
      <c r="A18" s="31"/>
      <c r="B18" s="81" t="s">
        <v>67</v>
      </c>
      <c r="C18" s="82" t="s">
        <v>50</v>
      </c>
      <c r="D18" s="83">
        <v>1200</v>
      </c>
      <c r="E18" s="106" t="s">
        <v>44</v>
      </c>
    </row>
    <row r="19" spans="1:14" ht="8.1" customHeight="1" x14ac:dyDescent="0.2">
      <c r="A19" s="41"/>
      <c r="B19" s="53"/>
      <c r="C19" s="112" t="s">
        <v>51</v>
      </c>
      <c r="D19" s="112">
        <f>b</f>
        <v>600</v>
      </c>
      <c r="E19" s="113"/>
    </row>
    <row r="20" spans="1:14" ht="8.1" customHeight="1" thickBot="1" x14ac:dyDescent="0.25">
      <c r="A20" s="41"/>
      <c r="B20" s="53"/>
      <c r="C20" s="112" t="s">
        <v>52</v>
      </c>
      <c r="D20" s="112">
        <f>_c+d</f>
        <v>1700</v>
      </c>
      <c r="E20" s="113"/>
    </row>
    <row r="21" spans="1:14" s="31" customFormat="1" ht="21.95" customHeight="1" x14ac:dyDescent="0.2">
      <c r="A21" s="42"/>
      <c r="B21" s="46" t="s">
        <v>53</v>
      </c>
      <c r="C21" s="74"/>
      <c r="D21" s="74">
        <f>SUM(D6,GHeck,GFront)</f>
        <v>7000</v>
      </c>
      <c r="E21" s="120" t="s">
        <v>34</v>
      </c>
      <c r="I21" s="29"/>
      <c r="J21" s="29"/>
      <c r="K21" s="29"/>
      <c r="L21" s="29"/>
    </row>
    <row r="22" spans="1:14" s="31" customFormat="1" ht="21.95" customHeight="1" x14ac:dyDescent="0.2">
      <c r="A22" s="33"/>
      <c r="B22" s="54" t="s">
        <v>54</v>
      </c>
      <c r="C22" s="114"/>
      <c r="D22" s="115">
        <f>(GHalt*a+GHeck*(a+h)-GFront*f)/a</f>
        <v>3640</v>
      </c>
      <c r="E22" s="116" t="s">
        <v>34</v>
      </c>
    </row>
    <row r="23" spans="1:14" s="31" customFormat="1" ht="21.95" customHeight="1" x14ac:dyDescent="0.2">
      <c r="A23" s="33"/>
      <c r="B23" s="54" t="s">
        <v>55</v>
      </c>
      <c r="C23" s="114"/>
      <c r="D23" s="115">
        <f>(GValt*a+GFront*(a+f)-GHeck*h)/a</f>
        <v>3360</v>
      </c>
      <c r="E23" s="116" t="s">
        <v>34</v>
      </c>
    </row>
    <row r="24" spans="1:14" s="31" customFormat="1" ht="21.95" customHeight="1" thickBot="1" x14ac:dyDescent="0.25">
      <c r="A24" s="33"/>
      <c r="B24" s="55" t="s">
        <v>56</v>
      </c>
      <c r="C24" s="117"/>
      <c r="D24" s="118">
        <f>D23/D21*100</f>
        <v>48</v>
      </c>
      <c r="E24" s="119" t="s">
        <v>36</v>
      </c>
      <c r="F24" s="146" t="str">
        <f>IF(D24&lt;19.5,"Achtung Vorderachslast unter 20%, Frontballast erhöhen oder Heckbelastung verringern"," ")</f>
        <v xml:space="preserve"> </v>
      </c>
      <c r="G24" s="146"/>
      <c r="H24" s="146"/>
      <c r="I24" s="146"/>
      <c r="J24" s="146"/>
      <c r="K24" s="33"/>
      <c r="L24" s="33"/>
      <c r="M24" s="33"/>
      <c r="N24" s="33"/>
    </row>
    <row r="25" spans="1:14" ht="15" x14ac:dyDescent="0.2">
      <c r="F25" s="34" t="str">
        <f>IF(D24&lt;19.5,"Frontgewicht mindestens"," ")</f>
        <v xml:space="preserve"> </v>
      </c>
      <c r="G25" s="35"/>
      <c r="I25" s="147" t="str">
        <f>IF(D24&lt;19.5,#REF!," ")</f>
        <v xml:space="preserve"> </v>
      </c>
      <c r="J25" s="35" t="str">
        <f>IF(D24&lt;19.5,"kg"," ")</f>
        <v xml:space="preserve"> </v>
      </c>
    </row>
    <row r="26" spans="1:14" ht="15" x14ac:dyDescent="0.2">
      <c r="H26" s="35"/>
      <c r="L26" s="35"/>
    </row>
    <row r="27" spans="1:14" ht="15" x14ac:dyDescent="0.2">
      <c r="L27" s="35"/>
    </row>
    <row r="28" spans="1:14" ht="15" x14ac:dyDescent="0.2">
      <c r="L28" s="35"/>
    </row>
  </sheetData>
  <sheetProtection algorithmName="SHA-512" hashValue="Ibofx6NXjzkvyePcosagnxtV5jxp8gS6pIDggmdsAEscqXzH/oPcmMFV8iHt4y2ZMDBz8t17U6FnssAiyw0zLA==" saltValue="DlV9yvChFG6rgDCcVNbwHg==" spinCount="100000" sheet="1" selectLockedCells="1"/>
  <mergeCells count="2">
    <mergeCell ref="B4:B5"/>
    <mergeCell ref="B13:B14"/>
  </mergeCells>
  <conditionalFormatting sqref="E24">
    <cfRule type="cellIs" dxfId="1" priority="1" stopIfTrue="1" operator="lessThan">
      <formula>20</formula>
    </cfRule>
  </conditionalFormatting>
  <conditionalFormatting sqref="D24">
    <cfRule type="cellIs" dxfId="0" priority="2" stopIfTrue="1" operator="lessThan">
      <formula>19.5</formula>
    </cfRule>
  </conditionalFormatting>
  <pageMargins left="0.78740157480314965" right="0.78740157480314965" top="0.78740157480314965" bottom="0.78740157480314965"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Spinner 1">
              <controlPr defaultSize="0" autoPict="0">
                <anchor moveWithCells="1" sizeWithCells="1">
                  <from>
                    <xdr:col>2</xdr:col>
                    <xdr:colOff>152400</xdr:colOff>
                    <xdr:row>6</xdr:row>
                    <xdr:rowOff>19050</xdr:rowOff>
                  </from>
                  <to>
                    <xdr:col>2</xdr:col>
                    <xdr:colOff>695325</xdr:colOff>
                    <xdr:row>6</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56</vt:i4>
      </vt:variant>
    </vt:vector>
  </HeadingPairs>
  <TitlesOfParts>
    <vt:vector size="65" baseType="lpstr">
      <vt:lpstr>Adhäsionsgewicht</vt:lpstr>
      <vt:lpstr>D-Wert Anhänger</vt:lpstr>
      <vt:lpstr>Anleitung Achslasten</vt:lpstr>
      <vt:lpstr>Übersicht Achslasten</vt:lpstr>
      <vt:lpstr>FG-Heck</vt:lpstr>
      <vt:lpstr>Front-Heck</vt:lpstr>
      <vt:lpstr>Front-SL</vt:lpstr>
      <vt:lpstr>FG-SL</vt:lpstr>
      <vt:lpstr>FL</vt:lpstr>
      <vt:lpstr>'FG-Heck'!_c</vt:lpstr>
      <vt:lpstr>'FG-SL'!_c</vt:lpstr>
      <vt:lpstr>FL!_c</vt:lpstr>
      <vt:lpstr>'Front-Heck'!_c</vt:lpstr>
      <vt:lpstr>'Front-SL'!_c</vt:lpstr>
      <vt:lpstr>'FG-Heck'!a</vt:lpstr>
      <vt:lpstr>'FG-SL'!a</vt:lpstr>
      <vt:lpstr>FL!a</vt:lpstr>
      <vt:lpstr>'Front-Heck'!a</vt:lpstr>
      <vt:lpstr>'Front-SL'!a</vt:lpstr>
      <vt:lpstr>'FG-Heck'!b</vt:lpstr>
      <vt:lpstr>'FG-SL'!b</vt:lpstr>
      <vt:lpstr>FL!b</vt:lpstr>
      <vt:lpstr>'Front-Heck'!b</vt:lpstr>
      <vt:lpstr>'Front-SL'!b</vt:lpstr>
      <vt:lpstr>'FG-Heck'!d</vt:lpstr>
      <vt:lpstr>FL!d</vt:lpstr>
      <vt:lpstr>'Front-Heck'!d</vt:lpstr>
      <vt:lpstr>'Front-SL'!d</vt:lpstr>
      <vt:lpstr>Adhäsionsgewicht!Druckbereich</vt:lpstr>
      <vt:lpstr>'FG-Heck'!Druckbereich</vt:lpstr>
      <vt:lpstr>'FG-SL'!Druckbereich</vt:lpstr>
      <vt:lpstr>FL!Druckbereich</vt:lpstr>
      <vt:lpstr>'Front-Heck'!Druckbereich</vt:lpstr>
      <vt:lpstr>'Front-SL'!Druckbereich</vt:lpstr>
      <vt:lpstr>e</vt:lpstr>
      <vt:lpstr>'FG-Heck'!f</vt:lpstr>
      <vt:lpstr>'FG-SL'!f</vt:lpstr>
      <vt:lpstr>FL!f</vt:lpstr>
      <vt:lpstr>'Front-SL'!f</vt:lpstr>
      <vt:lpstr>f</vt:lpstr>
      <vt:lpstr>'FG-Heck'!GFront</vt:lpstr>
      <vt:lpstr>'FG-SL'!GFront</vt:lpstr>
      <vt:lpstr>FL!GFront</vt:lpstr>
      <vt:lpstr>'Front-Heck'!GFront</vt:lpstr>
      <vt:lpstr>'Front-SL'!GFront</vt:lpstr>
      <vt:lpstr>'FG-Heck'!GHalt</vt:lpstr>
      <vt:lpstr>'FG-SL'!GHalt</vt:lpstr>
      <vt:lpstr>FL!GHalt</vt:lpstr>
      <vt:lpstr>'Front-Heck'!GHalt</vt:lpstr>
      <vt:lpstr>'Front-SL'!GHalt</vt:lpstr>
      <vt:lpstr>'FG-Heck'!GHeck</vt:lpstr>
      <vt:lpstr>'FG-SL'!GHeck</vt:lpstr>
      <vt:lpstr>FL!GHeck</vt:lpstr>
      <vt:lpstr>'Front-Heck'!GHeck</vt:lpstr>
      <vt:lpstr>'Front-SL'!GHeck</vt:lpstr>
      <vt:lpstr>'FG-Heck'!GValt</vt:lpstr>
      <vt:lpstr>'FG-SL'!GValt</vt:lpstr>
      <vt:lpstr>FL!GValt</vt:lpstr>
      <vt:lpstr>'Front-Heck'!GValt</vt:lpstr>
      <vt:lpstr>'Front-SL'!GValt</vt:lpstr>
      <vt:lpstr>'FG-Heck'!h</vt:lpstr>
      <vt:lpstr>'FG-SL'!h</vt:lpstr>
      <vt:lpstr>FL!h</vt:lpstr>
      <vt:lpstr>'Front-SL'!h</vt:lpstr>
      <vt:lpstr>h</vt:lpstr>
    </vt:vector>
  </TitlesOfParts>
  <Company>Anhängerkupplungen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edv2</dc:creator>
  <cp:lastModifiedBy>Josef Amrein</cp:lastModifiedBy>
  <cp:lastPrinted>2022-10-25T12:09:27Z</cp:lastPrinted>
  <dcterms:created xsi:type="dcterms:W3CDTF">2002-11-08T07:13:22Z</dcterms:created>
  <dcterms:modified xsi:type="dcterms:W3CDTF">2022-11-17T15:14:05Z</dcterms:modified>
</cp:coreProperties>
</file>