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ctrlProps/ctrlProp3.xml" ContentType="application/vnd.ms-excel.controlproperties+xml"/>
  <Override PartName="/xl/drawings/drawing7.xml" ContentType="application/vnd.openxmlformats-officedocument.drawing+xml"/>
  <Override PartName="/xl/ctrlProps/ctrlProp4.xml" ContentType="application/vnd.ms-excel.controlproperties+xml"/>
  <Override PartName="/xl/drawings/drawing8.xml" ContentType="application/vnd.openxmlformats-officedocument.drawing+xml"/>
  <Override PartName="/xl/ctrlProps/ctrlProp5.xml" ContentType="application/vnd.ms-excel.controlproperties+xml"/>
  <Override PartName="/xl/drawings/drawing9.xml" ContentType="application/vnd.openxmlformats-officedocument.drawing+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DieseArbeitsmappe"/>
  <mc:AlternateContent xmlns:mc="http://schemas.openxmlformats.org/markup-compatibility/2006">
    <mc:Choice Requires="x15">
      <x15ac:absPath xmlns:x15ac="http://schemas.microsoft.com/office/spreadsheetml/2010/11/ac" url="E:\Strassenverkehr\"/>
    </mc:Choice>
  </mc:AlternateContent>
  <xr:revisionPtr revIDLastSave="0" documentId="13_ncr:1_{5E32C0C1-A748-45B1-92AB-CDBF821E860A}" xr6:coauthVersionLast="47" xr6:coauthVersionMax="47" xr10:uidLastSave="{00000000-0000-0000-0000-000000000000}"/>
  <bookViews>
    <workbookView xWindow="-120" yWindow="-120" windowWidth="29040" windowHeight="15840" tabRatio="759" xr2:uid="{00000000-000D-0000-FFFF-FFFF00000000}"/>
  </bookViews>
  <sheets>
    <sheet name="Poids d’adhérence" sheetId="19" r:id="rId1"/>
    <sheet name="Valeur D de la remorque" sheetId="7" r:id="rId2"/>
    <sheet name="Instructions" sheetId="16" r:id="rId3"/>
    <sheet name="Aperçu des charges par essieu" sheetId="9" r:id="rId4"/>
    <sheet name="CpAv - OAr" sheetId="11" r:id="rId5"/>
    <sheet name="Outils avant - arrière" sheetId="12" r:id="rId6"/>
    <sheet name="OAv - CAAr" sheetId="14" r:id="rId7"/>
    <sheet name="CpAv - CAAr" sheetId="13" r:id="rId8"/>
    <sheet name="Frontal &amp; CpAr" sheetId="17" r:id="rId9"/>
  </sheets>
  <externalReferences>
    <externalReference r:id="rId10"/>
  </externalReferences>
  <definedNames>
    <definedName name="_c" localSheetId="7">'CpAv - CAAr'!$D$17</definedName>
    <definedName name="_c" localSheetId="4">'CpAv - OAr'!$D$17</definedName>
    <definedName name="_c" localSheetId="8">'Frontal &amp; CpAr'!$D$17</definedName>
    <definedName name="_c" localSheetId="6">'OAv - CAAr'!$D$17</definedName>
    <definedName name="_c" localSheetId="5">'Outils avant - arrière'!$D$17</definedName>
    <definedName name="_c" localSheetId="0">#REF!</definedName>
    <definedName name="_c">#REF!</definedName>
    <definedName name="a" localSheetId="7">'CpAv - CAAr'!$D$15</definedName>
    <definedName name="a" localSheetId="4">'CpAv - OAr'!$D$15</definedName>
    <definedName name="a" localSheetId="8">'Frontal &amp; CpAr'!$D$15</definedName>
    <definedName name="a" localSheetId="6">'OAv - CAAr'!$D$15</definedName>
    <definedName name="a" localSheetId="5">'Outils avant - arrière'!$D$15</definedName>
    <definedName name="a" localSheetId="0">#REF!</definedName>
    <definedName name="a">#REF!</definedName>
    <definedName name="b" localSheetId="7">'CpAv - CAAr'!$D$16</definedName>
    <definedName name="b" localSheetId="4">'CpAv - OAr'!$D$16</definedName>
    <definedName name="b" localSheetId="8">'Frontal &amp; CpAr'!$D$16</definedName>
    <definedName name="b" localSheetId="6">'OAv - CAAr'!$D$16</definedName>
    <definedName name="b" localSheetId="5">'Outils avant - arrière'!$D$16</definedName>
    <definedName name="b" localSheetId="0">#REF!</definedName>
    <definedName name="b">#REF!</definedName>
    <definedName name="d" localSheetId="7">'CpAv - CAAr'!#REF!</definedName>
    <definedName name="d" localSheetId="4">'CpAv - OAr'!$D$18</definedName>
    <definedName name="d" localSheetId="8">'Frontal &amp; CpAr'!$D$18</definedName>
    <definedName name="d" localSheetId="6">'OAv - CAAr'!$D$18</definedName>
    <definedName name="d" localSheetId="5">'Outils avant - arrière'!$D$18</definedName>
    <definedName name="d" localSheetId="0">#REF!</definedName>
    <definedName name="d">#REF!</definedName>
    <definedName name="_xlnm.Print_Area" localSheetId="7">'CpAv - CAAr'!$B$1:$M$30</definedName>
    <definedName name="_xlnm.Print_Area" localSheetId="4">'CpAv - OAr'!$B$1:$L$31</definedName>
    <definedName name="_xlnm.Print_Area" localSheetId="8">'Frontal &amp; CpAr'!$B$1:$M$31</definedName>
    <definedName name="_xlnm.Print_Area" localSheetId="6">'OAv - CAAr'!$B$1:$M$31</definedName>
    <definedName name="_xlnm.Print_Area" localSheetId="5">'Outils avant - arrière'!$B$1:$M$32</definedName>
    <definedName name="_xlnm.Print_Area" localSheetId="0">'Poids d’adhérence'!$B$2:$O$27</definedName>
    <definedName name="e" localSheetId="7">'CpAv - CAAr'!#REF!</definedName>
    <definedName name="e" localSheetId="4">'CpAv - OAr'!#REF!</definedName>
    <definedName name="e" localSheetId="8">'Frontal &amp; CpAr'!#REF!</definedName>
    <definedName name="e" localSheetId="6">'OAv - CAAr'!#REF!</definedName>
    <definedName name="e" localSheetId="0">'[1]Front-Heck'!$D$21</definedName>
    <definedName name="e">'Outils avant - arrière'!$D$19</definedName>
    <definedName name="f" localSheetId="7">'CpAv - CAAr'!$D$19</definedName>
    <definedName name="f" localSheetId="4">'CpAv - OAr'!$D$20</definedName>
    <definedName name="f" localSheetId="8">'Frontal &amp; CpAr'!$D$20</definedName>
    <definedName name="f" localSheetId="6">'OAv - CAAr'!$D$20</definedName>
    <definedName name="f" localSheetId="0">'[1]Front-Heck'!$D$23</definedName>
    <definedName name="f">'Outils avant - arrière'!$D$21</definedName>
    <definedName name="GFront" localSheetId="7">'CpAv - CAAr'!$D$11</definedName>
    <definedName name="GFront" localSheetId="4">'CpAv - OAr'!$D$11</definedName>
    <definedName name="GFront" localSheetId="8">'Frontal &amp; CpAr'!$D$11</definedName>
    <definedName name="GFront" localSheetId="6">'OAv - CAAr'!$D$11</definedName>
    <definedName name="GFront" localSheetId="5">'Outils avant - arrière'!$D$11</definedName>
    <definedName name="GFront" localSheetId="0">#REF!</definedName>
    <definedName name="GFront">#REF!</definedName>
    <definedName name="GHalt" localSheetId="7">'CpAv - CAAr'!$D$8</definedName>
    <definedName name="GHalt" localSheetId="4">'CpAv - OAr'!$D$8</definedName>
    <definedName name="GHalt" localSheetId="8">'Frontal &amp; CpAr'!$D$8</definedName>
    <definedName name="GHalt" localSheetId="6">'OAv - CAAr'!$D$8</definedName>
    <definedName name="GHalt" localSheetId="5">'Outils avant - arrière'!$D$8</definedName>
    <definedName name="GHalt" localSheetId="0">#REF!</definedName>
    <definedName name="GHalt">#REF!</definedName>
    <definedName name="GHeck" localSheetId="7">'CpAv - CAAr'!$D$10</definedName>
    <definedName name="GHeck" localSheetId="4">'CpAv - OAr'!$D$10</definedName>
    <definedName name="GHeck" localSheetId="8">'Frontal &amp; CpAr'!$D$10</definedName>
    <definedName name="GHeck" localSheetId="6">'OAv - CAAr'!$D$10</definedName>
    <definedName name="GHeck" localSheetId="5">'Outils avant - arrière'!$D$10</definedName>
    <definedName name="GHeck" localSheetId="0">#REF!</definedName>
    <definedName name="GHeck">#REF!</definedName>
    <definedName name="GValt" localSheetId="7">'CpAv - CAAr'!$D$9</definedName>
    <definedName name="GValt" localSheetId="4">'CpAv - OAr'!$D$9</definedName>
    <definedName name="GValt" localSheetId="8">'Frontal &amp; CpAr'!$D$9</definedName>
    <definedName name="GValt" localSheetId="6">'OAv - CAAr'!$D$9</definedName>
    <definedName name="GValt" localSheetId="5">'Outils avant - arrière'!$D$9</definedName>
    <definedName name="GValt" localSheetId="0">#REF!</definedName>
    <definedName name="GValt">#REF!</definedName>
    <definedName name="h" localSheetId="7">'CpAv - CAAr'!$D$18</definedName>
    <definedName name="h" localSheetId="4">'CpAv - OAr'!$D$19</definedName>
    <definedName name="h" localSheetId="8">'Frontal &amp; CpAr'!$D$19</definedName>
    <definedName name="h" localSheetId="6">'OAv - CAAr'!$D$19</definedName>
    <definedName name="h" localSheetId="0">'[1]Front-Heck'!$D$22</definedName>
    <definedName name="h">'Outils avant - arrière'!$D$20</definedName>
    <definedName name="OLE_LINK1" localSheetId="2">Instructions!#REF!</definedName>
    <definedName name="solver_adj" localSheetId="7" hidden="1">'CpAv - CAAr'!#REF!</definedName>
    <definedName name="solver_adj" localSheetId="4" hidden="1">'CpAv - OAr'!#REF!</definedName>
    <definedName name="solver_adj" localSheetId="8" hidden="1">'Frontal &amp; CpAr'!#REF!</definedName>
    <definedName name="solver_adj" localSheetId="6" hidden="1">'OAv - CAAr'!#REF!</definedName>
    <definedName name="solver_adj" localSheetId="5" hidden="1">'Outils avant - arrière'!#REF!</definedName>
    <definedName name="solver_cvg" localSheetId="7" hidden="1">0.0001</definedName>
    <definedName name="solver_cvg" localSheetId="4" hidden="1">0.0001</definedName>
    <definedName name="solver_cvg" localSheetId="8" hidden="1">0.0001</definedName>
    <definedName name="solver_cvg" localSheetId="6" hidden="1">0.0001</definedName>
    <definedName name="solver_cvg" localSheetId="5" hidden="1">0.0001</definedName>
    <definedName name="solver_drv" localSheetId="7" hidden="1">1</definedName>
    <definedName name="solver_drv" localSheetId="4" hidden="1">1</definedName>
    <definedName name="solver_drv" localSheetId="8" hidden="1">1</definedName>
    <definedName name="solver_drv" localSheetId="6" hidden="1">1</definedName>
    <definedName name="solver_drv" localSheetId="5" hidden="1">1</definedName>
    <definedName name="solver_est" localSheetId="7" hidden="1">1</definedName>
    <definedName name="solver_est" localSheetId="4" hidden="1">1</definedName>
    <definedName name="solver_est" localSheetId="8" hidden="1">1</definedName>
    <definedName name="solver_est" localSheetId="6" hidden="1">1</definedName>
    <definedName name="solver_est" localSheetId="5" hidden="1">1</definedName>
    <definedName name="solver_itr" localSheetId="7" hidden="1">100</definedName>
    <definedName name="solver_itr" localSheetId="4" hidden="1">100</definedName>
    <definedName name="solver_itr" localSheetId="8" hidden="1">100</definedName>
    <definedName name="solver_itr" localSheetId="6" hidden="1">100</definedName>
    <definedName name="solver_itr" localSheetId="5" hidden="1">100</definedName>
    <definedName name="solver_lin" localSheetId="7" hidden="1">2</definedName>
    <definedName name="solver_lin" localSheetId="4" hidden="1">2</definedName>
    <definedName name="solver_lin" localSheetId="8" hidden="1">2</definedName>
    <definedName name="solver_lin" localSheetId="6" hidden="1">2</definedName>
    <definedName name="solver_lin" localSheetId="5" hidden="1">2</definedName>
    <definedName name="solver_neg" localSheetId="7" hidden="1">2</definedName>
    <definedName name="solver_neg" localSheetId="4" hidden="1">2</definedName>
    <definedName name="solver_neg" localSheetId="8" hidden="1">2</definedName>
    <definedName name="solver_neg" localSheetId="6" hidden="1">2</definedName>
    <definedName name="solver_neg" localSheetId="5" hidden="1">2</definedName>
    <definedName name="solver_num" localSheetId="7" hidden="1">0</definedName>
    <definedName name="solver_num" localSheetId="4" hidden="1">0</definedName>
    <definedName name="solver_num" localSheetId="8" hidden="1">0</definedName>
    <definedName name="solver_num" localSheetId="6" hidden="1">0</definedName>
    <definedName name="solver_num" localSheetId="5" hidden="1">0</definedName>
    <definedName name="solver_nwt" localSheetId="7" hidden="1">1</definedName>
    <definedName name="solver_nwt" localSheetId="4" hidden="1">1</definedName>
    <definedName name="solver_nwt" localSheetId="8" hidden="1">1</definedName>
    <definedName name="solver_nwt" localSheetId="6" hidden="1">1</definedName>
    <definedName name="solver_nwt" localSheetId="5" hidden="1">1</definedName>
    <definedName name="solver_opt" localSheetId="7" hidden="1">'CpAv - CAAr'!$H$21</definedName>
    <definedName name="solver_opt" localSheetId="4" hidden="1">'CpAv - OAr'!$H$22</definedName>
    <definedName name="solver_opt" localSheetId="8" hidden="1">'Frontal &amp; CpAr'!$H$22</definedName>
    <definedName name="solver_opt" localSheetId="6" hidden="1">'OAv - CAAr'!$H$22</definedName>
    <definedName name="solver_opt" localSheetId="5" hidden="1">'Outils avant - arrière'!$H$23</definedName>
    <definedName name="solver_pre" localSheetId="7" hidden="1">0.000001</definedName>
    <definedName name="solver_pre" localSheetId="4" hidden="1">0.000001</definedName>
    <definedName name="solver_pre" localSheetId="8" hidden="1">0.000001</definedName>
    <definedName name="solver_pre" localSheetId="6" hidden="1">0.000001</definedName>
    <definedName name="solver_pre" localSheetId="5" hidden="1">0.000001</definedName>
    <definedName name="solver_scl" localSheetId="7" hidden="1">2</definedName>
    <definedName name="solver_scl" localSheetId="4" hidden="1">2</definedName>
    <definedName name="solver_scl" localSheetId="8" hidden="1">2</definedName>
    <definedName name="solver_scl" localSheetId="6" hidden="1">2</definedName>
    <definedName name="solver_scl" localSheetId="5" hidden="1">2</definedName>
    <definedName name="solver_sho" localSheetId="7" hidden="1">2</definedName>
    <definedName name="solver_sho" localSheetId="4" hidden="1">2</definedName>
    <definedName name="solver_sho" localSheetId="8" hidden="1">2</definedName>
    <definedName name="solver_sho" localSheetId="6" hidden="1">2</definedName>
    <definedName name="solver_sho" localSheetId="5" hidden="1">2</definedName>
    <definedName name="solver_tim" localSheetId="7" hidden="1">100</definedName>
    <definedName name="solver_tim" localSheetId="4" hidden="1">100</definedName>
    <definedName name="solver_tim" localSheetId="8" hidden="1">100</definedName>
    <definedName name="solver_tim" localSheetId="6" hidden="1">100</definedName>
    <definedName name="solver_tim" localSheetId="5" hidden="1">100</definedName>
    <definedName name="solver_tol" localSheetId="7" hidden="1">0.05</definedName>
    <definedName name="solver_tol" localSheetId="4" hidden="1">0.05</definedName>
    <definedName name="solver_tol" localSheetId="8" hidden="1">0.05</definedName>
    <definedName name="solver_tol" localSheetId="6" hidden="1">0.05</definedName>
    <definedName name="solver_tol" localSheetId="5" hidden="1">0.05</definedName>
    <definedName name="solver_typ" localSheetId="7" hidden="1">3</definedName>
    <definedName name="solver_typ" localSheetId="4" hidden="1">3</definedName>
    <definedName name="solver_typ" localSheetId="8" hidden="1">3</definedName>
    <definedName name="solver_typ" localSheetId="6" hidden="1">3</definedName>
    <definedName name="solver_typ" localSheetId="5" hidden="1">3</definedName>
    <definedName name="solver_val" localSheetId="7" hidden="1">20</definedName>
    <definedName name="solver_val" localSheetId="4" hidden="1">20</definedName>
    <definedName name="solver_val" localSheetId="8" hidden="1">20</definedName>
    <definedName name="solver_val" localSheetId="6" hidden="1">20</definedName>
    <definedName name="solver_val" localSheetId="5" hidden="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1" l="1"/>
  <c r="S18" i="19" l="1"/>
  <c r="S16" i="19"/>
  <c r="G26" i="19" l="1"/>
  <c r="S17" i="19" s="1"/>
  <c r="Q4" i="19" s="1"/>
  <c r="F9" i="19" l="1"/>
  <c r="R26" i="19" s="1"/>
  <c r="N26" i="19" s="1"/>
  <c r="N23" i="19" l="1"/>
  <c r="D21" i="17" l="1"/>
  <c r="D20" i="17"/>
  <c r="D19" i="17"/>
  <c r="D7" i="17"/>
  <c r="D9" i="17" s="1"/>
  <c r="D20" i="12"/>
  <c r="D20" i="11"/>
  <c r="D21" i="11"/>
  <c r="D19" i="11"/>
  <c r="D23" i="17" l="1"/>
  <c r="D24" i="17" s="1"/>
  <c r="J25" i="17" s="1"/>
  <c r="D8" i="17"/>
  <c r="D22" i="17" s="1"/>
  <c r="D21" i="14"/>
  <c r="D20" i="14"/>
  <c r="D19" i="14"/>
  <c r="D7" i="14"/>
  <c r="D8" i="14" s="1"/>
  <c r="D20" i="13"/>
  <c r="D19" i="13"/>
  <c r="D18" i="13"/>
  <c r="D7" i="13"/>
  <c r="D9" i="13" s="1"/>
  <c r="D22" i="12"/>
  <c r="D21" i="12"/>
  <c r="D7" i="12"/>
  <c r="D8" i="12" s="1"/>
  <c r="D9" i="11"/>
  <c r="E11" i="7"/>
  <c r="E18" i="7"/>
  <c r="F24" i="17" l="1"/>
  <c r="F25" i="17"/>
  <c r="I25" i="17"/>
  <c r="D23" i="11"/>
  <c r="D24" i="11" s="1"/>
  <c r="F25" i="11" s="1"/>
  <c r="D22" i="14"/>
  <c r="D9" i="14"/>
  <c r="D23" i="14" s="1"/>
  <c r="D24" i="14" s="1"/>
  <c r="F25" i="14" s="1"/>
  <c r="D8" i="11"/>
  <c r="D22" i="11" s="1"/>
  <c r="D8" i="13"/>
  <c r="D21" i="13" s="1"/>
  <c r="D23" i="12"/>
  <c r="D9" i="12"/>
  <c r="D24" i="12" s="1"/>
  <c r="D25" i="12" s="1"/>
  <c r="F26" i="12" s="1"/>
  <c r="D22" i="13"/>
  <c r="D23" i="13" s="1"/>
  <c r="J25" i="14" l="1"/>
  <c r="I25" i="14"/>
  <c r="F24" i="14"/>
  <c r="F24" i="11"/>
  <c r="I25" i="11"/>
  <c r="J25" i="11"/>
  <c r="F25" i="12"/>
  <c r="I26" i="12"/>
  <c r="J26" i="12"/>
  <c r="J24" i="13"/>
  <c r="F23" i="13"/>
  <c r="I24" i="13"/>
  <c r="F24" i="13"/>
</calcChain>
</file>

<file path=xl/sharedStrings.xml><?xml version="1.0" encoding="utf-8"?>
<sst xmlns="http://schemas.openxmlformats.org/spreadsheetml/2006/main" count="270" uniqueCount="106">
  <si>
    <t>[t]</t>
  </si>
  <si>
    <t>[kN]</t>
  </si>
  <si>
    <t>1)</t>
  </si>
  <si>
    <t>2)</t>
  </si>
  <si>
    <t>kg</t>
  </si>
  <si>
    <t>%</t>
  </si>
  <si>
    <t>a</t>
  </si>
  <si>
    <t>mm</t>
  </si>
  <si>
    <t>b</t>
  </si>
  <si>
    <t>c</t>
  </si>
  <si>
    <t>d</t>
  </si>
  <si>
    <t>h</t>
  </si>
  <si>
    <t>f</t>
  </si>
  <si>
    <t>e</t>
  </si>
  <si>
    <t xml:space="preserve"> </t>
  </si>
  <si>
    <t>1.</t>
  </si>
  <si>
    <t>2.</t>
  </si>
  <si>
    <t>Étape 1 : Sélectionnez le cas approprié sur la page d’accueil en cliquant sur l’image correspondante.</t>
  </si>
  <si>
    <t>Étape 2 : Saisissez les valeurs dans le masque de saisie.</t>
  </si>
  <si>
    <t>Toutes les cellules bleues doivent être remplies et la répartition</t>
  </si>
  <si>
    <t>de la charge par essieu est réglée via le curseur.</t>
  </si>
  <si>
    <t xml:space="preserve">Il est recommandé d’entrer la distance entre le centre de gravité de la masse avant et l’essieu avant, même en l’absence de lestage. En cas de charge insuffisante sur l’essieu avant, le poids de ballast nécessaire est calculé automatiquement. Le champ "Remarques" est disponible pour la saisie libre. </t>
  </si>
  <si>
    <t>Instructions</t>
  </si>
  <si>
    <t>Contrepoids à l'avant et outil à l'arrière</t>
  </si>
  <si>
    <t>Outils portés à l'avant et à l'arrière</t>
  </si>
  <si>
    <t>Contrepoids à l'avant et charge d'appui à l'arrière</t>
  </si>
  <si>
    <t>Outil porté à l'avant et charge d'appui à l'arrière</t>
  </si>
  <si>
    <t>Programme de calcul des charges par essieu</t>
  </si>
  <si>
    <t>Veuillez sélectionner la composition de votre attelage en cliquant sur l’image correspondante</t>
  </si>
  <si>
    <t>Poids 
d'adhérence</t>
  </si>
  <si>
    <t>Calcul du poids d’adhérence</t>
  </si>
  <si>
    <t>Contrepoids ä l'avant</t>
  </si>
  <si>
    <t>4 roues 
motrices</t>
  </si>
  <si>
    <t>Charge verticale d'appui</t>
  </si>
  <si>
    <t>Charge verticale 
d'appui</t>
  </si>
  <si>
    <t>Veuillez remplir les champs bleus</t>
  </si>
  <si>
    <t>L’auteur décline toute responsabilité pour les dommages causés 
directement ou indirectement par le produit.</t>
  </si>
  <si>
    <t>pesé</t>
  </si>
  <si>
    <t>Poids sur l'essieu avant</t>
  </si>
  <si>
    <t>Poids sur l'essieu arrière</t>
  </si>
  <si>
    <t>Poids sur l'(les) essieu(x) 
de la remorque</t>
  </si>
  <si>
    <t xml:space="preserve">Poids de service 
du tracteur </t>
  </si>
  <si>
    <t>Charge remorquable autorisée *
(= poids de service de la remorque)</t>
  </si>
  <si>
    <t>Poids total du convoi *</t>
  </si>
  <si>
    <r>
      <t xml:space="preserve">Calcul de la valeur D d’un convoi </t>
    </r>
    <r>
      <rPr>
        <sz val="10"/>
        <rFont val="Arial"/>
        <family val="2"/>
      </rPr>
      <t xml:space="preserve"> 1)</t>
    </r>
  </si>
  <si>
    <t>Poids total du tracteur T</t>
  </si>
  <si>
    <t>Charge remorquable du véhicule tracteur C, R</t>
  </si>
  <si>
    <t>Valeur D du convoi D</t>
  </si>
  <si>
    <r>
      <t xml:space="preserve">Calcul de la charge remorquable admissible du tracteur </t>
    </r>
    <r>
      <rPr>
        <sz val="10"/>
        <rFont val="Arial"/>
        <family val="2"/>
      </rPr>
      <t>2)</t>
    </r>
  </si>
  <si>
    <t>Valeur D du crochet d’attelage D</t>
  </si>
  <si>
    <t>Si vous voulez connaître la charge tractée que votre tracteur peut 
avoir en raison des caractéristiques de l’attelage.</t>
  </si>
  <si>
    <t>indiquer la valeur du permis de circulation</t>
  </si>
  <si>
    <t>résultat ci-contre à comparer avec les données de la remorque</t>
  </si>
  <si>
    <t>indiquer la valeur sur la plaquette du constructeur</t>
  </si>
  <si>
    <t>Poids</t>
  </si>
  <si>
    <t>Poids du tracteur sans outils portés</t>
  </si>
  <si>
    <t>Charge sur l'essieu avant en % du total</t>
  </si>
  <si>
    <t>Poids de l'outil porté à arrière</t>
  </si>
  <si>
    <t>Poids de l'outil porté à l'avant</t>
  </si>
  <si>
    <t>Empattement</t>
  </si>
  <si>
    <t>Poids total avec accessoires</t>
  </si>
  <si>
    <r>
      <t>M</t>
    </r>
    <r>
      <rPr>
        <vertAlign val="subscript"/>
        <sz val="11"/>
        <rFont val="Tahoma"/>
        <family val="2"/>
      </rPr>
      <t xml:space="preserve"> frontale</t>
    </r>
  </si>
  <si>
    <r>
      <t xml:space="preserve">M </t>
    </r>
    <r>
      <rPr>
        <vertAlign val="subscript"/>
        <sz val="11"/>
        <rFont val="Tahoma"/>
        <family val="2"/>
      </rPr>
      <t>outil arrère</t>
    </r>
  </si>
  <si>
    <r>
      <t xml:space="preserve">M </t>
    </r>
    <r>
      <rPr>
        <vertAlign val="subscript"/>
        <sz val="11"/>
        <rFont val="Tahoma"/>
        <family val="2"/>
      </rPr>
      <t>tracteur</t>
    </r>
  </si>
  <si>
    <t>Pour des raisons techniques, le constructeur du tracteur peut fixer 
des valeurs inférieures pour la charge remoquable admissible du tracteur.</t>
  </si>
  <si>
    <t>Poids du contrepoids arrière</t>
  </si>
  <si>
    <t>Charge sur l'essieu avant en % du total, y. c. frontal</t>
  </si>
  <si>
    <t>Poids de service du tracteur =  
charges axiales + charge verticale d'appui + contrepoids ä l'avant</t>
  </si>
  <si>
    <t>Empattement (b) :</t>
  </si>
  <si>
    <t>Distance entre le centre de gravité de la masse 
avant et l’essieu avant (a) :</t>
  </si>
  <si>
    <t>Distance entre le crochet d'attelage 
et l’essieu arrière du tracteur c :</t>
  </si>
  <si>
    <t>SPAA</t>
  </si>
  <si>
    <t>Charge sur l'essieu avant du tracteur *</t>
  </si>
  <si>
    <t>Prop. charge essieu avant du tracteur</t>
  </si>
  <si>
    <t>Charge sur l'essieu arrièret du tracteur *</t>
  </si>
  <si>
    <t xml:space="preserve"> 
   * Les charges inscrites sur le permis de circulation et sur 
   les plaquettes du constructeur ne doivent pas être dépassées. 
   Ainsi, les charges autorisées sur les essieux, sur le timon, la Valeur D, 
   la capacité de charge des pneumatiques, etc. doivent être respectés.</t>
  </si>
  <si>
    <r>
      <t xml:space="preserve"> Calcul de la valeur D    </t>
    </r>
    <r>
      <rPr>
        <sz val="12"/>
        <rFont val="Tahoma"/>
        <family val="2"/>
      </rPr>
      <t>dans le cas d'un convoi</t>
    </r>
  </si>
  <si>
    <t>Fonctionnement :</t>
  </si>
  <si>
    <r>
      <t xml:space="preserve">Le résultat :
</t>
    </r>
    <r>
      <rPr>
        <sz val="10"/>
        <rFont val="Tahoma"/>
        <family val="2"/>
      </rPr>
      <t>Le nouveau poids total avec poids avant, outils portés ou charge d'appui, ainsi que les charges par essieu sont édités. 
Les valeurs peuvent maintenant être comparées avec les poids garantis du tracteur. Si les valeurs calculées sont plus élevées, cela signifie que la charge par essieu est dépassée. 
Un message d'avertissement s'affiche si la charge de l'essieu avant est inférieure à 20 %. 
En cliquant sur le bouton "Retour à l'aperçu", on revient à la page d'accueil.</t>
    </r>
  </si>
  <si>
    <r>
      <rPr>
        <b/>
        <sz val="10"/>
        <rFont val="Tahoma"/>
        <family val="2"/>
      </rPr>
      <t xml:space="preserve">Saisie des données : </t>
    </r>
    <r>
      <rPr>
        <sz val="10"/>
        <rFont val="Tahoma"/>
        <family val="2"/>
      </rPr>
      <t xml:space="preserve">
Le poids à vide, les poids garantis ainsi que les dimensions du tracteur peuvent être trouvées sur www.traktorentest.ch. 
La distance entre les points d'attelage et le centre de gravité de l'outil doit être estimée.  Il faut toujours tenir compte des dimensions les plus petites, entre les garanties des essieux, la capacité de charge des pneus (y compris avec la pression correcte des pneus).</t>
    </r>
  </si>
  <si>
    <r>
      <rPr>
        <b/>
        <sz val="10"/>
        <rFont val="Tahoma"/>
        <family val="2"/>
      </rPr>
      <t>Généralités :</t>
    </r>
    <r>
      <rPr>
        <sz val="10"/>
        <rFont val="Tahoma"/>
        <family val="2"/>
      </rPr>
      <t xml:space="preserve">
Il n'existe aucun droit à une obligation légale. L'auteur décline toute responsabilité découlant directement ou indirectement du produit et de son utilisation ou de sa non-utilisation. </t>
    </r>
  </si>
  <si>
    <t>Dimensions :</t>
  </si>
  <si>
    <t>Dist. de l'essieu arrière au point d'attache des bras inférieurs</t>
  </si>
  <si>
    <t xml:space="preserve"> Outil porté à l'arrière et contrepoids à l'avant</t>
  </si>
  <si>
    <r>
      <t>M</t>
    </r>
    <r>
      <rPr>
        <vertAlign val="subscript"/>
        <sz val="11"/>
        <rFont val="Tahoma"/>
        <family val="2"/>
      </rPr>
      <t xml:space="preserve"> frontal</t>
    </r>
  </si>
  <si>
    <t>Poids du contrepoids porté à l'avant</t>
  </si>
  <si>
    <t>Poids de l'outil porté à l'arrière</t>
  </si>
  <si>
    <t>Dist. du point d'attache des bras inf. au centre de gravité de l'outil</t>
  </si>
  <si>
    <t>Dist. de l'essieu avant au centre de gravité du contrepoids</t>
  </si>
  <si>
    <t>Charge sur l'essieu arrière</t>
  </si>
  <si>
    <t>Charge sur l'essieu avant</t>
  </si>
  <si>
    <t>Poids total tracteur avec accessoires</t>
  </si>
  <si>
    <t>Dist. point d'attache bras inf. au centre de gravité de l'outil arr.</t>
  </si>
  <si>
    <t>Dist. de l'essieu avant au point d'attache des bras inf. avant</t>
  </si>
  <si>
    <t>Dist. point d'attache bras inf. au centre de gravité de l'outil av.</t>
  </si>
  <si>
    <t>Chargeur frontal et contrepoids à l'arrière</t>
  </si>
  <si>
    <t>Poids du chargeur frontal</t>
  </si>
  <si>
    <t>Dist. de l'essieu arrière au crochet d'attelage</t>
  </si>
  <si>
    <t>Dist. point d'attache bras inf. au centre de gravité de l'outil</t>
  </si>
  <si>
    <t>Poids total avec accessoire et timon</t>
  </si>
  <si>
    <t>Dist. point attache bras inf. au centre de gravité du contrepoids</t>
  </si>
  <si>
    <t>Dist. de l'essieu avant au centre de gravité de l'outil</t>
  </si>
  <si>
    <t>Tracteur avec frontal</t>
  </si>
  <si>
    <t>Dimensions</t>
  </si>
  <si>
    <t>Remorque et contrepoids à l'avant</t>
  </si>
  <si>
    <t>Tracteur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</si>
</sst>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g&quot;"/>
    <numFmt numFmtId="165" formatCode="0\ %"/>
    <numFmt numFmtId="166" formatCode=";;;"/>
    <numFmt numFmtId="167" formatCode="0.0"/>
    <numFmt numFmtId="169" formatCode="#,##0\ &quot;cm&quot;"/>
  </numFmts>
  <fonts count="38" x14ac:knownFonts="1">
    <font>
      <sz val="10"/>
      <name val="Arial"/>
    </font>
    <font>
      <b/>
      <sz val="12"/>
      <name val="Arial"/>
      <family val="2"/>
    </font>
    <font>
      <b/>
      <sz val="11"/>
      <name val="Arial"/>
      <family val="2"/>
    </font>
    <font>
      <sz val="10"/>
      <name val="Arial"/>
      <family val="2"/>
    </font>
    <font>
      <b/>
      <sz val="10"/>
      <name val="Arial"/>
      <family val="2"/>
    </font>
    <font>
      <b/>
      <sz val="12"/>
      <color indexed="8"/>
      <name val="Arial"/>
      <family val="2"/>
    </font>
    <font>
      <b/>
      <sz val="13"/>
      <name val="Arial"/>
      <family val="2"/>
    </font>
    <font>
      <sz val="12"/>
      <name val="Arial"/>
      <family val="2"/>
    </font>
    <font>
      <sz val="10"/>
      <color theme="1"/>
      <name val="Verdana"/>
      <family val="2"/>
    </font>
    <font>
      <sz val="10"/>
      <color theme="1"/>
      <name val="Tahoma"/>
      <family val="2"/>
    </font>
    <font>
      <sz val="16"/>
      <color theme="1"/>
      <name val="Tahoma"/>
      <family val="2"/>
    </font>
    <font>
      <sz val="11"/>
      <color theme="1"/>
      <name val="Tahoma"/>
      <family val="2"/>
    </font>
    <font>
      <sz val="10"/>
      <color theme="0"/>
      <name val="Tahoma"/>
      <family val="2"/>
    </font>
    <font>
      <sz val="9"/>
      <color theme="1"/>
      <name val="Tahoma"/>
      <family val="2"/>
    </font>
    <font>
      <sz val="10"/>
      <name val="Tahoma"/>
      <family val="2"/>
    </font>
    <font>
      <b/>
      <sz val="11"/>
      <color rgb="FFFF0000"/>
      <name val="Tahoma"/>
      <family val="2"/>
    </font>
    <font>
      <sz val="12"/>
      <color rgb="FFFF0000"/>
      <name val="Tahoma"/>
      <family val="2"/>
    </font>
    <font>
      <sz val="12"/>
      <name val="Tahoma"/>
      <family val="2"/>
    </font>
    <font>
      <sz val="10"/>
      <color indexed="9"/>
      <name val="Arial"/>
      <family val="2"/>
    </font>
    <font>
      <sz val="16"/>
      <name val="Tahoma"/>
      <family val="2"/>
    </font>
    <font>
      <b/>
      <sz val="12"/>
      <name val="Tahoma"/>
      <family val="2"/>
    </font>
    <font>
      <b/>
      <sz val="10"/>
      <name val="Tahoma"/>
      <family val="2"/>
    </font>
    <font>
      <sz val="10"/>
      <color indexed="9"/>
      <name val="Tahoma"/>
      <family val="2"/>
    </font>
    <font>
      <b/>
      <sz val="12"/>
      <color indexed="10"/>
      <name val="Tahoma"/>
      <family val="2"/>
    </font>
    <font>
      <sz val="11"/>
      <name val="Tahoma"/>
      <family val="2"/>
    </font>
    <font>
      <sz val="14"/>
      <name val="Tahoma"/>
      <family val="2"/>
    </font>
    <font>
      <b/>
      <sz val="16"/>
      <name val="Tahoma"/>
      <family val="2"/>
    </font>
    <font>
      <sz val="12"/>
      <color indexed="10"/>
      <name val="Tahoma"/>
      <family val="2"/>
    </font>
    <font>
      <sz val="18"/>
      <name val="Tahoma"/>
      <family val="2"/>
    </font>
    <font>
      <sz val="18"/>
      <color theme="1"/>
      <name val="Tahoma"/>
      <family val="2"/>
    </font>
    <font>
      <b/>
      <sz val="18"/>
      <name val="Tahoma"/>
      <family val="2"/>
    </font>
    <font>
      <vertAlign val="subscript"/>
      <sz val="11"/>
      <name val="Tahoma"/>
      <family val="2"/>
    </font>
    <font>
      <sz val="14"/>
      <color theme="1"/>
      <name val="Tahoma"/>
      <family val="2"/>
    </font>
    <font>
      <b/>
      <sz val="10"/>
      <color rgb="FF6D6DFF"/>
      <name val="Tahoma"/>
      <family val="2"/>
    </font>
    <font>
      <sz val="20"/>
      <color rgb="FFFF0000"/>
      <name val="Tahoma"/>
      <family val="2"/>
    </font>
    <font>
      <sz val="22"/>
      <color rgb="FFFF0000"/>
      <name val="Tahoma"/>
      <family val="2"/>
    </font>
    <font>
      <sz val="8"/>
      <name val="Arial"/>
      <family val="2"/>
    </font>
    <font>
      <b/>
      <sz val="8"/>
      <name val="Arial"/>
      <family val="2"/>
    </font>
  </fonts>
  <fills count="10">
    <fill>
      <patternFill patternType="none"/>
    </fill>
    <fill>
      <patternFill patternType="gray125"/>
    </fill>
    <fill>
      <patternFill patternType="solid">
        <fgColor indexed="9"/>
        <bgColor indexed="64"/>
      </patternFill>
    </fill>
    <fill>
      <patternFill patternType="solid">
        <fgColor rgb="FFAFCA00"/>
        <bgColor indexed="64"/>
      </patternFill>
    </fill>
    <fill>
      <patternFill patternType="solid">
        <fgColor theme="0"/>
        <bgColor indexed="64"/>
      </patternFill>
    </fill>
    <fill>
      <patternFill patternType="solid">
        <fgColor rgb="FFADCA00"/>
        <bgColor indexed="64"/>
      </patternFill>
    </fill>
    <fill>
      <patternFill patternType="solid">
        <fgColor rgb="FFFFFF00"/>
        <bgColor indexed="64"/>
      </patternFill>
    </fill>
    <fill>
      <patternFill patternType="solid">
        <fgColor rgb="FFFFC000"/>
        <bgColor indexed="64"/>
      </patternFill>
    </fill>
    <fill>
      <patternFill patternType="solid">
        <fgColor rgb="FFD9D9FF"/>
        <bgColor indexed="64"/>
      </patternFill>
    </fill>
    <fill>
      <patternFill patternType="solid">
        <fgColor rgb="FFFFFFFF"/>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s>
  <cellStyleXfs count="3">
    <xf numFmtId="0" fontId="0" fillId="0" borderId="0"/>
    <xf numFmtId="0" fontId="8" fillId="0" borderId="0"/>
    <xf numFmtId="9" fontId="8" fillId="0" borderId="0" applyFont="0" applyFill="0" applyBorder="0" applyAlignment="0" applyProtection="0"/>
  </cellStyleXfs>
  <cellXfs count="288">
    <xf numFmtId="0" fontId="0" fillId="0" borderId="0" xfId="0"/>
    <xf numFmtId="0" fontId="9" fillId="4" borderId="0" xfId="1" applyFont="1" applyFill="1"/>
    <xf numFmtId="0" fontId="9" fillId="3" borderId="0" xfId="1" applyFont="1" applyFill="1"/>
    <xf numFmtId="0" fontId="10" fillId="4" borderId="0" xfId="1" applyFont="1" applyFill="1"/>
    <xf numFmtId="0" fontId="12" fillId="4" borderId="0" xfId="1" applyFont="1" applyFill="1" applyAlignment="1">
      <alignment vertical="center"/>
    </xf>
    <xf numFmtId="0" fontId="9" fillId="4" borderId="0" xfId="1" applyFont="1" applyFill="1" applyAlignment="1">
      <alignment horizontal="center"/>
    </xf>
    <xf numFmtId="0" fontId="11" fillId="4" borderId="0" xfId="1" applyFont="1" applyFill="1" applyAlignment="1">
      <alignment vertical="center"/>
    </xf>
    <xf numFmtId="0" fontId="11" fillId="4" borderId="0" xfId="1" applyFont="1" applyFill="1" applyAlignment="1">
      <alignment horizontal="left" indent="1"/>
    </xf>
    <xf numFmtId="0" fontId="9" fillId="4" borderId="0" xfId="1" applyFont="1" applyFill="1" applyAlignment="1">
      <alignment vertical="top"/>
    </xf>
    <xf numFmtId="0" fontId="10" fillId="4" borderId="0" xfId="1" applyFont="1" applyFill="1" applyAlignment="1">
      <alignment vertical="top"/>
    </xf>
    <xf numFmtId="0" fontId="11" fillId="4" borderId="0" xfId="1" applyFont="1" applyFill="1" applyAlignment="1">
      <alignment horizontal="left" vertical="center" indent="1"/>
    </xf>
    <xf numFmtId="0" fontId="15" fillId="4" borderId="0" xfId="1" applyFont="1" applyFill="1" applyAlignment="1">
      <alignment vertical="center" wrapText="1"/>
    </xf>
    <xf numFmtId="0" fontId="13" fillId="4" borderId="0" xfId="1" applyFont="1" applyFill="1" applyAlignment="1">
      <alignment vertical="center" wrapText="1"/>
    </xf>
    <xf numFmtId="0" fontId="13" fillId="4" borderId="0" xfId="1" applyFont="1" applyFill="1" applyAlignment="1">
      <alignment horizontal="right" vertical="center" wrapText="1"/>
    </xf>
    <xf numFmtId="0" fontId="9" fillId="4" borderId="0" xfId="1" applyFont="1" applyFill="1" applyAlignment="1">
      <alignment vertical="top" wrapText="1"/>
    </xf>
    <xf numFmtId="0" fontId="9" fillId="4" borderId="0" xfId="1" applyFont="1" applyFill="1" applyAlignment="1">
      <alignment horizontal="right" indent="1"/>
    </xf>
    <xf numFmtId="0" fontId="9" fillId="4" borderId="13" xfId="1" applyFont="1" applyFill="1" applyBorder="1" applyAlignment="1">
      <alignment vertical="center" wrapText="1"/>
    </xf>
    <xf numFmtId="49" fontId="9" fillId="4" borderId="13" xfId="1" applyNumberFormat="1" applyFont="1" applyFill="1" applyBorder="1" applyAlignment="1">
      <alignment vertical="center"/>
    </xf>
    <xf numFmtId="0" fontId="17" fillId="4" borderId="0" xfId="1" applyFont="1" applyFill="1" applyAlignment="1">
      <alignment vertical="center" wrapText="1"/>
    </xf>
    <xf numFmtId="165" fontId="9" fillId="6" borderId="13" xfId="1" applyNumberFormat="1" applyFont="1" applyFill="1" applyBorder="1" applyAlignment="1">
      <alignment horizontal="right" indent="1"/>
    </xf>
    <xf numFmtId="164" fontId="16" fillId="4" borderId="0" xfId="1" applyNumberFormat="1" applyFont="1" applyFill="1" applyAlignment="1">
      <alignment vertical="center" wrapText="1"/>
    </xf>
    <xf numFmtId="0" fontId="19" fillId="4" borderId="0" xfId="0" applyFont="1" applyFill="1" applyAlignment="1">
      <alignment vertical="top"/>
    </xf>
    <xf numFmtId="0" fontId="14" fillId="4" borderId="0" xfId="0" applyFont="1" applyFill="1"/>
    <xf numFmtId="0" fontId="14" fillId="0" borderId="0" xfId="0" applyFont="1"/>
    <xf numFmtId="0" fontId="14" fillId="4" borderId="0" xfId="0" applyFont="1" applyFill="1" applyAlignment="1">
      <alignment vertical="center"/>
    </xf>
    <xf numFmtId="0" fontId="23" fillId="4" borderId="0" xfId="0" applyFont="1" applyFill="1" applyAlignment="1">
      <alignment vertical="center"/>
    </xf>
    <xf numFmtId="0" fontId="17" fillId="4" borderId="0" xfId="0" applyFont="1" applyFill="1" applyAlignment="1">
      <alignment vertical="center"/>
    </xf>
    <xf numFmtId="0" fontId="24" fillId="4" borderId="0" xfId="0" applyFont="1" applyFill="1" applyAlignment="1">
      <alignment horizontal="left"/>
    </xf>
    <xf numFmtId="0" fontId="17" fillId="4" borderId="0" xfId="0" applyFont="1" applyFill="1"/>
    <xf numFmtId="1" fontId="20" fillId="4" borderId="0" xfId="0" applyNumberFormat="1" applyFont="1" applyFill="1"/>
    <xf numFmtId="0" fontId="20" fillId="4" borderId="0" xfId="0" applyFont="1" applyFill="1"/>
    <xf numFmtId="0" fontId="21" fillId="4" borderId="0" xfId="0" applyFont="1" applyFill="1"/>
    <xf numFmtId="0" fontId="25" fillId="4" borderId="0" xfId="0" applyFont="1" applyFill="1" applyAlignment="1">
      <alignment vertical="top"/>
    </xf>
    <xf numFmtId="0" fontId="26" fillId="4" borderId="0" xfId="0" applyFont="1" applyFill="1"/>
    <xf numFmtId="166" fontId="14" fillId="4" borderId="0" xfId="0" applyNumberFormat="1" applyFont="1" applyFill="1" applyAlignment="1">
      <alignment vertical="center"/>
    </xf>
    <xf numFmtId="0" fontId="25" fillId="4" borderId="0" xfId="0" applyFont="1" applyFill="1" applyAlignment="1">
      <alignment vertical="center"/>
    </xf>
    <xf numFmtId="49" fontId="14" fillId="4" borderId="0" xfId="0" applyNumberFormat="1" applyFont="1" applyFill="1" applyAlignment="1">
      <alignment horizontal="right"/>
    </xf>
    <xf numFmtId="0" fontId="14" fillId="4" borderId="0" xfId="0" applyFont="1" applyFill="1" applyAlignment="1">
      <alignment horizontal="left" vertical="center" indent="1"/>
    </xf>
    <xf numFmtId="0" fontId="25" fillId="4" borderId="25" xfId="0" applyFont="1" applyFill="1" applyBorder="1" applyAlignment="1">
      <alignment horizontal="left" vertical="center" indent="1"/>
    </xf>
    <xf numFmtId="0" fontId="17" fillId="4" borderId="20" xfId="0" applyFont="1" applyFill="1" applyBorder="1" applyAlignment="1">
      <alignment horizontal="left" vertical="center" indent="1"/>
    </xf>
    <xf numFmtId="0" fontId="17" fillId="4" borderId="22" xfId="0" applyFont="1" applyFill="1" applyBorder="1" applyAlignment="1">
      <alignment horizontal="left" vertical="center" indent="1"/>
    </xf>
    <xf numFmtId="0" fontId="14" fillId="4" borderId="0" xfId="0" applyFont="1" applyFill="1" applyAlignment="1">
      <alignment horizontal="left" indent="1"/>
    </xf>
    <xf numFmtId="166" fontId="14" fillId="4" borderId="0" xfId="0" applyNumberFormat="1" applyFont="1" applyFill="1" applyAlignment="1">
      <alignment horizontal="left" vertical="center" indent="1"/>
    </xf>
    <xf numFmtId="0" fontId="28" fillId="4" borderId="0" xfId="0" applyFont="1" applyFill="1" applyAlignment="1">
      <alignment vertical="center"/>
    </xf>
    <xf numFmtId="0" fontId="28" fillId="4" borderId="0" xfId="0" applyFont="1" applyFill="1" applyAlignment="1">
      <alignment vertical="top"/>
    </xf>
    <xf numFmtId="0" fontId="3" fillId="2" borderId="0" xfId="0" applyFont="1" applyFill="1" applyAlignment="1">
      <alignment horizontal="left" vertical="center" indent="1"/>
    </xf>
    <xf numFmtId="0" fontId="7" fillId="2" borderId="20" xfId="0" applyFont="1" applyFill="1" applyBorder="1" applyAlignment="1">
      <alignment horizontal="left" vertical="center" indent="1"/>
    </xf>
    <xf numFmtId="0" fontId="7" fillId="2" borderId="22" xfId="0" applyFont="1" applyFill="1" applyBorder="1" applyAlignment="1">
      <alignment horizontal="left" vertical="center" indent="1"/>
    </xf>
    <xf numFmtId="0" fontId="9" fillId="4" borderId="0" xfId="1" applyFont="1" applyFill="1" applyAlignment="1">
      <alignment vertical="center"/>
    </xf>
    <xf numFmtId="0" fontId="3" fillId="0" borderId="0" xfId="0" applyFont="1"/>
    <xf numFmtId="0" fontId="3" fillId="0" borderId="0" xfId="0" applyFont="1" applyAlignment="1">
      <alignment vertical="top"/>
    </xf>
    <xf numFmtId="0" fontId="3" fillId="3" borderId="0" xfId="0" applyFont="1" applyFill="1"/>
    <xf numFmtId="0" fontId="3" fillId="0" borderId="0" xfId="0" applyFont="1" applyAlignment="1">
      <alignment horizontal="right"/>
    </xf>
    <xf numFmtId="0" fontId="1" fillId="0" borderId="0" xfId="0" applyFont="1" applyAlignment="1">
      <alignment horizontal="center" vertical="center"/>
    </xf>
    <xf numFmtId="0" fontId="3" fillId="0" borderId="0" xfId="0" applyFont="1" applyAlignment="1">
      <alignment horizontal="left" indent="1"/>
    </xf>
    <xf numFmtId="0" fontId="14" fillId="4" borderId="0" xfId="0" applyFont="1" applyFill="1" applyAlignment="1">
      <alignment vertical="top"/>
    </xf>
    <xf numFmtId="0" fontId="3" fillId="0" borderId="0" xfId="0" applyFont="1" applyAlignment="1">
      <alignment horizontal="left"/>
    </xf>
    <xf numFmtId="0" fontId="14" fillId="4" borderId="9" xfId="0" applyFont="1" applyFill="1" applyBorder="1"/>
    <xf numFmtId="0" fontId="14" fillId="4" borderId="13" xfId="0" applyFont="1" applyFill="1" applyBorder="1"/>
    <xf numFmtId="0" fontId="14" fillId="4" borderId="6" xfId="0" applyFont="1" applyFill="1" applyBorder="1"/>
    <xf numFmtId="0" fontId="14" fillId="4" borderId="14" xfId="0" applyFont="1" applyFill="1" applyBorder="1"/>
    <xf numFmtId="0" fontId="14" fillId="4" borderId="7" xfId="0" applyFont="1" applyFill="1" applyBorder="1"/>
    <xf numFmtId="0" fontId="14" fillId="4" borderId="0" xfId="0" applyFont="1" applyFill="1" applyAlignment="1">
      <alignment horizontal="right" vertical="center" indent="1"/>
    </xf>
    <xf numFmtId="0" fontId="14" fillId="4" borderId="16" xfId="0" applyFont="1" applyFill="1" applyBorder="1" applyAlignment="1">
      <alignment horizontal="right" vertical="center" indent="1"/>
    </xf>
    <xf numFmtId="0" fontId="22" fillId="4" borderId="0" xfId="0" applyFont="1" applyFill="1" applyAlignment="1">
      <alignment horizontal="right" vertical="center" indent="1"/>
    </xf>
    <xf numFmtId="0" fontId="25" fillId="4" borderId="26" xfId="0" applyFont="1" applyFill="1" applyBorder="1" applyAlignment="1">
      <alignment horizontal="right" vertical="center" indent="1"/>
    </xf>
    <xf numFmtId="1" fontId="17" fillId="4" borderId="2" xfId="0" applyNumberFormat="1" applyFont="1" applyFill="1" applyBorder="1" applyAlignment="1">
      <alignment horizontal="right" vertical="center" indent="1"/>
    </xf>
    <xf numFmtId="1" fontId="17" fillId="4" borderId="23" xfId="0" applyNumberFormat="1" applyFont="1" applyFill="1" applyBorder="1" applyAlignment="1">
      <alignment horizontal="right" vertical="center" indent="1"/>
    </xf>
    <xf numFmtId="0" fontId="24" fillId="4" borderId="0" xfId="0" applyFont="1" applyFill="1"/>
    <xf numFmtId="0" fontId="24" fillId="4" borderId="20" xfId="0" applyFont="1" applyFill="1" applyBorder="1" applyAlignment="1">
      <alignment horizontal="left" vertical="center" indent="1"/>
    </xf>
    <xf numFmtId="0" fontId="24" fillId="4" borderId="2" xfId="0" applyFont="1" applyFill="1" applyBorder="1" applyAlignment="1">
      <alignment horizontal="right" vertical="center" indent="1"/>
    </xf>
    <xf numFmtId="0" fontId="24" fillId="8" borderId="2" xfId="0" applyFont="1" applyFill="1" applyBorder="1" applyAlignment="1" applyProtection="1">
      <alignment horizontal="right" vertical="center" indent="1"/>
      <protection locked="0"/>
    </xf>
    <xf numFmtId="0" fontId="24" fillId="4" borderId="22" xfId="0" applyFont="1" applyFill="1" applyBorder="1" applyAlignment="1">
      <alignment horizontal="left" vertical="center" indent="1"/>
    </xf>
    <xf numFmtId="0" fontId="24" fillId="4" borderId="23" xfId="0" applyFont="1" applyFill="1" applyBorder="1" applyAlignment="1">
      <alignment horizontal="right" vertical="center" indent="1"/>
    </xf>
    <xf numFmtId="0" fontId="24" fillId="8" borderId="23" xfId="0" applyFont="1" applyFill="1" applyBorder="1" applyAlignment="1" applyProtection="1">
      <alignment horizontal="right" vertical="center" indent="1"/>
      <protection locked="0"/>
    </xf>
    <xf numFmtId="1" fontId="24" fillId="4" borderId="2" xfId="0" applyNumberFormat="1" applyFont="1" applyFill="1" applyBorder="1" applyAlignment="1">
      <alignment horizontal="right" vertical="center" indent="1"/>
    </xf>
    <xf numFmtId="167" fontId="24" fillId="4" borderId="2" xfId="0" applyNumberFormat="1" applyFont="1" applyFill="1" applyBorder="1" applyAlignment="1">
      <alignment horizontal="right" vertical="center" indent="1"/>
    </xf>
    <xf numFmtId="0" fontId="24" fillId="4" borderId="0" xfId="0" applyFont="1" applyFill="1" applyAlignment="1">
      <alignment horizontal="left" vertical="center" indent="1"/>
    </xf>
    <xf numFmtId="0" fontId="24" fillId="4" borderId="28" xfId="0" applyFont="1" applyFill="1" applyBorder="1" applyAlignment="1">
      <alignment horizontal="left" vertical="center" indent="1"/>
    </xf>
    <xf numFmtId="0" fontId="14" fillId="4" borderId="0" xfId="0" applyFont="1" applyFill="1" applyAlignment="1">
      <alignment horizontal="right" indent="1"/>
    </xf>
    <xf numFmtId="0" fontId="24" fillId="4" borderId="16" xfId="0" applyFont="1" applyFill="1" applyBorder="1" applyAlignment="1">
      <alignment horizontal="right" indent="1"/>
    </xf>
    <xf numFmtId="0" fontId="24" fillId="4" borderId="17" xfId="0" applyFont="1" applyFill="1" applyBorder="1" applyAlignment="1">
      <alignment horizontal="right" indent="1"/>
    </xf>
    <xf numFmtId="0" fontId="24" fillId="4" borderId="0" xfId="0" applyFont="1" applyFill="1" applyAlignment="1">
      <alignment horizontal="right" indent="1"/>
    </xf>
    <xf numFmtId="0" fontId="24" fillId="4" borderId="19" xfId="0" applyFont="1" applyFill="1" applyBorder="1" applyAlignment="1">
      <alignment horizontal="right" indent="1"/>
    </xf>
    <xf numFmtId="0" fontId="24" fillId="4" borderId="21" xfId="0" applyFont="1" applyFill="1" applyBorder="1" applyAlignment="1">
      <alignment horizontal="right" vertical="center" indent="1"/>
    </xf>
    <xf numFmtId="166" fontId="24" fillId="4" borderId="2" xfId="0" applyNumberFormat="1" applyFont="1" applyFill="1" applyBorder="1" applyAlignment="1" applyProtection="1">
      <alignment horizontal="right" vertical="center" indent="1"/>
      <protection locked="0"/>
    </xf>
    <xf numFmtId="0" fontId="24" fillId="4" borderId="0" xfId="0" applyFont="1" applyFill="1" applyAlignment="1">
      <alignment horizontal="right" vertical="center" indent="1"/>
    </xf>
    <xf numFmtId="0" fontId="24" fillId="4" borderId="29" xfId="0" applyFont="1" applyFill="1" applyBorder="1" applyAlignment="1">
      <alignment horizontal="right" vertical="center" indent="1"/>
    </xf>
    <xf numFmtId="0" fontId="24" fillId="4" borderId="32" xfId="0" applyFont="1" applyFill="1" applyBorder="1" applyAlignment="1">
      <alignment horizontal="right" vertical="center" indent="1"/>
    </xf>
    <xf numFmtId="0" fontId="24" fillId="4" borderId="16" xfId="0" applyFont="1" applyFill="1" applyBorder="1" applyAlignment="1">
      <alignment horizontal="right" vertical="center" indent="1"/>
    </xf>
    <xf numFmtId="0" fontId="24" fillId="4" borderId="19" xfId="0" applyFont="1" applyFill="1" applyBorder="1" applyAlignment="1">
      <alignment horizontal="right" vertical="center" indent="1"/>
    </xf>
    <xf numFmtId="0" fontId="24" fillId="4" borderId="33" xfId="0" applyFont="1" applyFill="1" applyBorder="1" applyAlignment="1">
      <alignment horizontal="right" vertical="center" indent="1"/>
    </xf>
    <xf numFmtId="0" fontId="24" fillId="4" borderId="8" xfId="0" applyFont="1" applyFill="1" applyBorder="1" applyAlignment="1">
      <alignment horizontal="right" vertical="center" indent="1"/>
    </xf>
    <xf numFmtId="0" fontId="22" fillId="4" borderId="0" xfId="0" applyFont="1" applyFill="1" applyAlignment="1">
      <alignment horizontal="right" indent="1"/>
    </xf>
    <xf numFmtId="0" fontId="17" fillId="4" borderId="2" xfId="0" applyFont="1" applyFill="1" applyBorder="1" applyAlignment="1">
      <alignment horizontal="right" vertical="center" indent="1"/>
    </xf>
    <xf numFmtId="0" fontId="17" fillId="4" borderId="23" xfId="0" applyFont="1" applyFill="1" applyBorder="1" applyAlignment="1">
      <alignment horizontal="right" vertical="center" indent="1"/>
    </xf>
    <xf numFmtId="0" fontId="24" fillId="4" borderId="24" xfId="0" applyFont="1" applyFill="1" applyBorder="1" applyAlignment="1">
      <alignment horizontal="right" vertical="center" indent="1"/>
    </xf>
    <xf numFmtId="0" fontId="24" fillId="2" borderId="16" xfId="0" applyFont="1" applyFill="1" applyBorder="1" applyAlignment="1">
      <alignment horizontal="right" indent="1"/>
    </xf>
    <xf numFmtId="0" fontId="24" fillId="2" borderId="17" xfId="0" applyFont="1" applyFill="1" applyBorder="1" applyAlignment="1">
      <alignment horizontal="right" indent="1"/>
    </xf>
    <xf numFmtId="0" fontId="24" fillId="2" borderId="0" xfId="0" applyFont="1" applyFill="1" applyAlignment="1">
      <alignment horizontal="right" indent="1"/>
    </xf>
    <xf numFmtId="0" fontId="24" fillId="2" borderId="19" xfId="0" applyFont="1" applyFill="1" applyBorder="1" applyAlignment="1">
      <alignment horizontal="right" indent="1"/>
    </xf>
    <xf numFmtId="0" fontId="24" fillId="4" borderId="17" xfId="0" applyFont="1" applyFill="1" applyBorder="1" applyAlignment="1">
      <alignment horizontal="right" vertical="center" indent="1"/>
    </xf>
    <xf numFmtId="0" fontId="18" fillId="2" borderId="0" xfId="0" applyFont="1" applyFill="1" applyAlignment="1">
      <alignment horizontal="right" indent="1"/>
    </xf>
    <xf numFmtId="0" fontId="3" fillId="2" borderId="0" xfId="0" applyFont="1" applyFill="1" applyAlignment="1">
      <alignment horizontal="right" indent="1"/>
    </xf>
    <xf numFmtId="0" fontId="7" fillId="2" borderId="2" xfId="0" applyFont="1" applyFill="1" applyBorder="1" applyAlignment="1">
      <alignment horizontal="right" vertical="center" indent="1"/>
    </xf>
    <xf numFmtId="1" fontId="7" fillId="2" borderId="2" xfId="0" applyNumberFormat="1" applyFont="1" applyFill="1" applyBorder="1" applyAlignment="1">
      <alignment horizontal="right" vertical="center" indent="1"/>
    </xf>
    <xf numFmtId="0" fontId="7" fillId="2" borderId="21" xfId="0" applyFont="1" applyFill="1" applyBorder="1" applyAlignment="1">
      <alignment horizontal="right" vertical="center" indent="1"/>
    </xf>
    <xf numFmtId="0" fontId="7" fillId="2" borderId="23" xfId="0" applyFont="1" applyFill="1" applyBorder="1" applyAlignment="1">
      <alignment horizontal="right" vertical="center" indent="1"/>
    </xf>
    <xf numFmtId="1" fontId="7" fillId="2" borderId="23" xfId="0" applyNumberFormat="1" applyFont="1" applyFill="1" applyBorder="1" applyAlignment="1">
      <alignment horizontal="right" vertical="center" indent="1"/>
    </xf>
    <xf numFmtId="0" fontId="7" fillId="2" borderId="24" xfId="0" applyFont="1" applyFill="1" applyBorder="1" applyAlignment="1">
      <alignment horizontal="right" vertical="center" indent="1"/>
    </xf>
    <xf numFmtId="0" fontId="25" fillId="4" borderId="27" xfId="0" applyFont="1" applyFill="1" applyBorder="1" applyAlignment="1">
      <alignment horizontal="right" vertical="center" indent="1"/>
    </xf>
    <xf numFmtId="0" fontId="17" fillId="4" borderId="21" xfId="0" applyFont="1" applyFill="1" applyBorder="1" applyAlignment="1">
      <alignment horizontal="right" vertical="center" indent="1"/>
    </xf>
    <xf numFmtId="0" fontId="17" fillId="4" borderId="24" xfId="0" applyFont="1" applyFill="1" applyBorder="1" applyAlignment="1">
      <alignment horizontal="right" vertical="center" indent="1"/>
    </xf>
    <xf numFmtId="0" fontId="14" fillId="4" borderId="16" xfId="0" applyFont="1" applyFill="1" applyBorder="1" applyAlignment="1">
      <alignment horizontal="right" indent="1"/>
    </xf>
    <xf numFmtId="0" fontId="14" fillId="4" borderId="17" xfId="0" applyFont="1" applyFill="1" applyBorder="1" applyAlignment="1">
      <alignment horizontal="right" indent="1"/>
    </xf>
    <xf numFmtId="0" fontId="14" fillId="4" borderId="19" xfId="0" applyFont="1" applyFill="1" applyBorder="1" applyAlignment="1">
      <alignment horizontal="right" indent="1"/>
    </xf>
    <xf numFmtId="0" fontId="14" fillId="4" borderId="17" xfId="0" applyFont="1" applyFill="1" applyBorder="1" applyAlignment="1">
      <alignment horizontal="right" vertical="center" indent="1"/>
    </xf>
    <xf numFmtId="0" fontId="14" fillId="4" borderId="19" xfId="0" applyFont="1" applyFill="1" applyBorder="1" applyAlignment="1">
      <alignment horizontal="right" vertical="center" indent="1"/>
    </xf>
    <xf numFmtId="0" fontId="4" fillId="0" borderId="18" xfId="0" applyFont="1" applyBorder="1"/>
    <xf numFmtId="0" fontId="2" fillId="0" borderId="0" xfId="0" applyFont="1"/>
    <xf numFmtId="0" fontId="1" fillId="0" borderId="19" xfId="0" applyFont="1" applyBorder="1" applyAlignment="1">
      <alignment horizontal="center" vertical="center"/>
    </xf>
    <xf numFmtId="0" fontId="3" fillId="0" borderId="18" xfId="0" applyFont="1" applyBorder="1" applyAlignment="1">
      <alignment horizontal="left" indent="1"/>
    </xf>
    <xf numFmtId="0" fontId="4" fillId="0" borderId="40" xfId="0" applyFont="1" applyBorder="1" applyAlignment="1">
      <alignment horizontal="left" indent="1"/>
    </xf>
    <xf numFmtId="0" fontId="2" fillId="0" borderId="32" xfId="0" applyFont="1" applyBorder="1"/>
    <xf numFmtId="0" fontId="3" fillId="0" borderId="32" xfId="0" applyFont="1" applyBorder="1"/>
    <xf numFmtId="0" fontId="1" fillId="0" borderId="34" xfId="0" applyFont="1" applyBorder="1" applyAlignment="1">
      <alignment horizontal="center" vertical="center"/>
    </xf>
    <xf numFmtId="2" fontId="5" fillId="8" borderId="35" xfId="0" applyNumberFormat="1" applyFont="1" applyFill="1" applyBorder="1" applyAlignment="1" applyProtection="1">
      <alignment horizontal="center" vertical="center"/>
      <protection locked="0"/>
    </xf>
    <xf numFmtId="2" fontId="1" fillId="8" borderId="36" xfId="0" applyNumberFormat="1" applyFont="1" applyFill="1" applyBorder="1" applyAlignment="1" applyProtection="1">
      <alignment horizontal="center" vertical="center"/>
      <protection locked="0"/>
    </xf>
    <xf numFmtId="164" fontId="9" fillId="8" borderId="11" xfId="1" applyNumberFormat="1" applyFont="1" applyFill="1" applyBorder="1" applyAlignment="1" applyProtection="1">
      <alignment horizontal="center" vertical="center"/>
      <protection locked="0"/>
    </xf>
    <xf numFmtId="0" fontId="30" fillId="4" borderId="0" xfId="0" applyFont="1" applyFill="1"/>
    <xf numFmtId="0" fontId="14" fillId="3" borderId="0" xfId="0" applyFont="1" applyFill="1"/>
    <xf numFmtId="0" fontId="28" fillId="4" borderId="0" xfId="0" applyFont="1" applyFill="1" applyAlignment="1">
      <alignment horizontal="left" vertical="center"/>
    </xf>
    <xf numFmtId="0" fontId="14" fillId="4" borderId="0" xfId="0" applyFont="1" applyFill="1" applyAlignment="1">
      <alignment horizontal="right" vertical="top" indent="1"/>
    </xf>
    <xf numFmtId="0" fontId="27" fillId="4" borderId="0" xfId="0" applyFont="1" applyFill="1" applyAlignment="1">
      <alignment vertical="center"/>
    </xf>
    <xf numFmtId="1" fontId="17" fillId="4" borderId="0" xfId="0" applyNumberFormat="1" applyFont="1" applyFill="1"/>
    <xf numFmtId="164" fontId="9" fillId="4" borderId="0" xfId="1" applyNumberFormat="1" applyFont="1" applyFill="1"/>
    <xf numFmtId="0" fontId="34" fillId="4" borderId="0" xfId="1" applyFont="1" applyFill="1" applyAlignment="1">
      <alignment vertical="top" wrapText="1"/>
    </xf>
    <xf numFmtId="0" fontId="3" fillId="0" borderId="0" xfId="0" applyFont="1" applyAlignment="1">
      <alignment vertical="top" wrapText="1"/>
    </xf>
    <xf numFmtId="0" fontId="3" fillId="0" borderId="0" xfId="0" applyFont="1" applyAlignment="1">
      <alignment horizontal="left" vertical="top"/>
    </xf>
    <xf numFmtId="0" fontId="14" fillId="4" borderId="0" xfId="0" applyFont="1" applyFill="1" applyAlignment="1">
      <alignment vertical="top" wrapText="1"/>
    </xf>
    <xf numFmtId="0" fontId="36" fillId="0" borderId="0" xfId="0" applyFont="1" applyAlignment="1">
      <alignment vertical="top"/>
    </xf>
    <xf numFmtId="0" fontId="36" fillId="0" borderId="0" xfId="0" applyFont="1" applyAlignment="1">
      <alignment horizontal="left" vertical="top"/>
    </xf>
    <xf numFmtId="0" fontId="37" fillId="0" borderId="0" xfId="0" applyFont="1" applyAlignment="1">
      <alignment horizontal="left" vertical="top" wrapText="1"/>
    </xf>
    <xf numFmtId="0" fontId="14" fillId="4" borderId="0" xfId="0" applyFont="1" applyFill="1" applyAlignment="1">
      <alignment horizontal="left" vertical="top" wrapText="1"/>
    </xf>
    <xf numFmtId="49" fontId="21" fillId="4" borderId="0" xfId="0" applyNumberFormat="1" applyFont="1" applyFill="1" applyAlignment="1">
      <alignment horizontal="right"/>
    </xf>
    <xf numFmtId="49" fontId="21" fillId="4" borderId="0" xfId="0" applyNumberFormat="1" applyFont="1" applyFill="1" applyAlignment="1">
      <alignment horizontal="left"/>
    </xf>
    <xf numFmtId="0" fontId="11" fillId="4" borderId="0" xfId="1" applyFont="1" applyFill="1" applyAlignment="1" applyProtection="1">
      <alignment horizontal="left" vertical="center" wrapText="1"/>
      <protection locked="0"/>
    </xf>
    <xf numFmtId="166" fontId="14" fillId="9" borderId="0" xfId="0" applyNumberFormat="1" applyFont="1" applyFill="1" applyAlignment="1">
      <alignment vertical="center"/>
    </xf>
    <xf numFmtId="166" fontId="14" fillId="9" borderId="0" xfId="0" applyNumberFormat="1" applyFont="1" applyFill="1" applyAlignment="1">
      <alignment horizontal="left" vertical="center" indent="1"/>
    </xf>
    <xf numFmtId="0" fontId="22" fillId="9" borderId="0" xfId="0" applyFont="1" applyFill="1" applyAlignment="1">
      <alignment horizontal="right" indent="1"/>
    </xf>
    <xf numFmtId="0" fontId="14" fillId="9" borderId="0" xfId="0" applyFont="1" applyFill="1" applyAlignment="1">
      <alignment horizontal="right" indent="1"/>
    </xf>
    <xf numFmtId="0" fontId="14" fillId="9" borderId="0" xfId="0" applyFont="1" applyFill="1"/>
    <xf numFmtId="0" fontId="25" fillId="9" borderId="0" xfId="0" applyFont="1" applyFill="1" applyAlignment="1">
      <alignment vertical="center"/>
    </xf>
    <xf numFmtId="0" fontId="25" fillId="9" borderId="25" xfId="0" applyFont="1" applyFill="1" applyBorder="1" applyAlignment="1">
      <alignment horizontal="left" vertical="center" indent="1"/>
    </xf>
    <xf numFmtId="0" fontId="25" fillId="9" borderId="26" xfId="0" applyFont="1" applyFill="1" applyBorder="1" applyAlignment="1">
      <alignment horizontal="right" vertical="center" indent="1"/>
    </xf>
    <xf numFmtId="0" fontId="25" fillId="9" borderId="27" xfId="0" applyFont="1" applyFill="1" applyBorder="1" applyAlignment="1">
      <alignment horizontal="right" vertical="center" indent="1"/>
    </xf>
    <xf numFmtId="0" fontId="14" fillId="9" borderId="0" xfId="0" applyFont="1" applyFill="1" applyAlignment="1">
      <alignment vertical="center"/>
    </xf>
    <xf numFmtId="0" fontId="17" fillId="9" borderId="0" xfId="0" applyFont="1" applyFill="1" applyAlignment="1">
      <alignment vertical="center"/>
    </xf>
    <xf numFmtId="0" fontId="17" fillId="9" borderId="20" xfId="0" applyFont="1" applyFill="1" applyBorder="1" applyAlignment="1">
      <alignment horizontal="left" vertical="center" indent="1"/>
    </xf>
    <xf numFmtId="0" fontId="17" fillId="9" borderId="2" xfId="0" applyFont="1" applyFill="1" applyBorder="1" applyAlignment="1">
      <alignment horizontal="right" vertical="center" indent="1"/>
    </xf>
    <xf numFmtId="1" fontId="17" fillId="9" borderId="2" xfId="0" applyNumberFormat="1" applyFont="1" applyFill="1" applyBorder="1" applyAlignment="1">
      <alignment horizontal="right" vertical="center" indent="1"/>
    </xf>
    <xf numFmtId="0" fontId="17" fillId="9" borderId="21" xfId="0" applyFont="1" applyFill="1" applyBorder="1" applyAlignment="1">
      <alignment horizontal="right" vertical="center" indent="1"/>
    </xf>
    <xf numFmtId="0" fontId="17" fillId="9" borderId="22" xfId="0" applyFont="1" applyFill="1" applyBorder="1" applyAlignment="1">
      <alignment horizontal="left" vertical="center" indent="1"/>
    </xf>
    <xf numFmtId="0" fontId="17" fillId="9" borderId="23" xfId="0" applyFont="1" applyFill="1" applyBorder="1" applyAlignment="1">
      <alignment horizontal="right" vertical="center" indent="1"/>
    </xf>
    <xf numFmtId="1" fontId="17" fillId="9" borderId="23" xfId="0" applyNumberFormat="1" applyFont="1" applyFill="1" applyBorder="1" applyAlignment="1">
      <alignment horizontal="right" vertical="center" indent="1"/>
    </xf>
    <xf numFmtId="0" fontId="17" fillId="9" borderId="24" xfId="0" applyFont="1" applyFill="1" applyBorder="1" applyAlignment="1">
      <alignment horizontal="right" vertical="center" indent="1"/>
    </xf>
    <xf numFmtId="0" fontId="27" fillId="9" borderId="0" xfId="0" applyFont="1" applyFill="1" applyAlignment="1">
      <alignment vertical="center"/>
    </xf>
    <xf numFmtId="0" fontId="24" fillId="9" borderId="0" xfId="0" applyFont="1" applyFill="1" applyAlignment="1">
      <alignment horizontal="left"/>
    </xf>
    <xf numFmtId="0" fontId="17" fillId="9" borderId="0" xfId="0" applyFont="1" applyFill="1"/>
    <xf numFmtId="1" fontId="17" fillId="9" borderId="0" xfId="0" applyNumberFormat="1" applyFont="1" applyFill="1"/>
    <xf numFmtId="0" fontId="24" fillId="9" borderId="24" xfId="0" applyFont="1" applyFill="1" applyBorder="1" applyAlignment="1">
      <alignment horizontal="right" vertical="center" indent="1"/>
    </xf>
    <xf numFmtId="0" fontId="24" fillId="9" borderId="30" xfId="0" applyFont="1" applyFill="1" applyBorder="1" applyAlignment="1">
      <alignment horizontal="left" vertical="center" indent="1"/>
    </xf>
    <xf numFmtId="0" fontId="24" fillId="9" borderId="23" xfId="0" applyFont="1" applyFill="1" applyBorder="1" applyAlignment="1">
      <alignment horizontal="right" vertical="center" indent="1"/>
    </xf>
    <xf numFmtId="0" fontId="24" fillId="9" borderId="21" xfId="0" applyFont="1" applyFill="1" applyBorder="1" applyAlignment="1">
      <alignment horizontal="right" vertical="center" indent="1"/>
    </xf>
    <xf numFmtId="0" fontId="24" fillId="9" borderId="20" xfId="0" applyFont="1" applyFill="1" applyBorder="1" applyAlignment="1">
      <alignment horizontal="left" vertical="center" indent="1"/>
    </xf>
    <xf numFmtId="0" fontId="24" fillId="9" borderId="2" xfId="0" applyFont="1" applyFill="1" applyBorder="1" applyAlignment="1">
      <alignment horizontal="right" vertical="center" indent="1"/>
    </xf>
    <xf numFmtId="0" fontId="24" fillId="9" borderId="0" xfId="0" applyFont="1" applyFill="1" applyAlignment="1">
      <alignment horizontal="left" vertical="center" indent="1"/>
    </xf>
    <xf numFmtId="0" fontId="24" fillId="9" borderId="0" xfId="0" applyFont="1" applyFill="1" applyAlignment="1">
      <alignment horizontal="right" vertical="center" indent="1"/>
    </xf>
    <xf numFmtId="0" fontId="24" fillId="9" borderId="16" xfId="0" applyFont="1" applyFill="1" applyBorder="1" applyAlignment="1">
      <alignment horizontal="right" vertical="center" indent="1"/>
    </xf>
    <xf numFmtId="0" fontId="24" fillId="9" borderId="17" xfId="0" applyFont="1" applyFill="1" applyBorder="1" applyAlignment="1">
      <alignment horizontal="right" vertical="center" indent="1"/>
    </xf>
    <xf numFmtId="0" fontId="24" fillId="9" borderId="19" xfId="0" applyFont="1" applyFill="1" applyBorder="1" applyAlignment="1">
      <alignment horizontal="right" vertical="center" indent="1"/>
    </xf>
    <xf numFmtId="0" fontId="24" fillId="9" borderId="22" xfId="0" applyFont="1" applyFill="1" applyBorder="1" applyAlignment="1">
      <alignment horizontal="left" vertical="center" indent="1"/>
    </xf>
    <xf numFmtId="166" fontId="24" fillId="9" borderId="2" xfId="0" applyNumberFormat="1" applyFont="1" applyFill="1" applyBorder="1" applyAlignment="1" applyProtection="1">
      <alignment horizontal="right" vertical="center" indent="1"/>
      <protection locked="0"/>
    </xf>
    <xf numFmtId="167" fontId="24" fillId="9" borderId="2" xfId="0" applyNumberFormat="1" applyFont="1" applyFill="1" applyBorder="1" applyAlignment="1">
      <alignment horizontal="right" vertical="center" indent="1"/>
    </xf>
    <xf numFmtId="1" fontId="24" fillId="9" borderId="2" xfId="0" applyNumberFormat="1" applyFont="1" applyFill="1" applyBorder="1" applyAlignment="1">
      <alignment horizontal="right" vertical="center" indent="1"/>
    </xf>
    <xf numFmtId="0" fontId="25" fillId="9" borderId="0" xfId="0" applyFont="1" applyFill="1" applyAlignment="1">
      <alignment vertical="top"/>
    </xf>
    <xf numFmtId="0" fontId="28" fillId="9" borderId="0" xfId="0" applyFont="1" applyFill="1" applyAlignment="1">
      <alignment horizontal="left" vertical="center"/>
    </xf>
    <xf numFmtId="0" fontId="14" fillId="9" borderId="0" xfId="0" applyFont="1" applyFill="1" applyAlignment="1">
      <alignment horizontal="right" vertical="top" indent="1"/>
    </xf>
    <xf numFmtId="0" fontId="14" fillId="9" borderId="0" xfId="0" applyFont="1" applyFill="1" applyAlignment="1">
      <alignment vertical="top"/>
    </xf>
    <xf numFmtId="0" fontId="24" fillId="9" borderId="16" xfId="0" applyFont="1" applyFill="1" applyBorder="1" applyAlignment="1">
      <alignment horizontal="right" indent="1"/>
    </xf>
    <xf numFmtId="0" fontId="24" fillId="9" borderId="17" xfId="0" applyFont="1" applyFill="1" applyBorder="1" applyAlignment="1">
      <alignment horizontal="right" indent="1"/>
    </xf>
    <xf numFmtId="0" fontId="24" fillId="9" borderId="0" xfId="0" applyFont="1" applyFill="1" applyAlignment="1">
      <alignment horizontal="right" indent="1"/>
    </xf>
    <xf numFmtId="0" fontId="24" fillId="9" borderId="19" xfId="0" applyFont="1" applyFill="1" applyBorder="1" applyAlignment="1">
      <alignment horizontal="right" indent="1"/>
    </xf>
    <xf numFmtId="0" fontId="4" fillId="0" borderId="37" xfId="0" applyFont="1" applyBorder="1" applyAlignment="1">
      <alignment horizontal="left" vertical="top" indent="1"/>
    </xf>
    <xf numFmtId="0" fontId="3" fillId="0" borderId="38" xfId="0" applyFont="1" applyBorder="1" applyAlignment="1">
      <alignment vertical="top"/>
    </xf>
    <xf numFmtId="2" fontId="6" fillId="4" borderId="39" xfId="0" applyNumberFormat="1" applyFont="1" applyFill="1" applyBorder="1" applyAlignment="1">
      <alignment horizontal="center" vertical="top"/>
    </xf>
    <xf numFmtId="0" fontId="3" fillId="0" borderId="0" xfId="0" applyFont="1" applyAlignment="1">
      <alignment vertical="center"/>
    </xf>
    <xf numFmtId="0" fontId="4" fillId="0" borderId="18" xfId="0" applyFont="1" applyBorder="1" applyAlignment="1">
      <alignment horizontal="left" vertical="center" indent="1"/>
    </xf>
    <xf numFmtId="0" fontId="36" fillId="9" borderId="0" xfId="0" applyFont="1" applyFill="1" applyAlignment="1">
      <alignment vertical="top"/>
    </xf>
    <xf numFmtId="0" fontId="3" fillId="9" borderId="0" xfId="0" applyFont="1" applyFill="1"/>
    <xf numFmtId="0" fontId="3" fillId="0" borderId="0" xfId="0" applyFont="1" applyAlignment="1">
      <alignment horizontal="right" vertical="top"/>
    </xf>
    <xf numFmtId="164" fontId="9" fillId="6" borderId="5" xfId="1" applyNumberFormat="1" applyFont="1" applyFill="1" applyBorder="1" applyAlignment="1">
      <alignment horizontal="right" vertical="center" indent="1"/>
    </xf>
    <xf numFmtId="164" fontId="9" fillId="6" borderId="7" xfId="1" applyNumberFormat="1" applyFont="1" applyFill="1" applyBorder="1" applyAlignment="1">
      <alignment horizontal="right" vertical="center" indent="1"/>
    </xf>
    <xf numFmtId="0" fontId="9" fillId="4" borderId="0" xfId="1" applyFont="1" applyFill="1" applyAlignment="1">
      <alignment horizontal="right" vertical="center" indent="1"/>
    </xf>
    <xf numFmtId="0" fontId="9" fillId="6" borderId="4" xfId="1" applyFont="1" applyFill="1" applyBorder="1" applyAlignment="1">
      <alignment horizontal="right" vertical="center"/>
    </xf>
    <xf numFmtId="0" fontId="9" fillId="6" borderId="8" xfId="1" applyFont="1" applyFill="1" applyBorder="1" applyAlignment="1">
      <alignment horizontal="right" vertical="center"/>
    </xf>
    <xf numFmtId="0" fontId="9" fillId="6" borderId="9" xfId="1" applyFont="1" applyFill="1" applyBorder="1" applyAlignment="1">
      <alignment horizontal="right" vertical="center"/>
    </xf>
    <xf numFmtId="0" fontId="9" fillId="6" borderId="0" xfId="1" applyFont="1" applyFill="1" applyAlignment="1">
      <alignment horizontal="right" vertical="center"/>
    </xf>
    <xf numFmtId="0" fontId="9" fillId="6" borderId="6" xfId="1" applyFont="1" applyFill="1" applyBorder="1" applyAlignment="1">
      <alignment horizontal="right" vertical="center"/>
    </xf>
    <xf numFmtId="0" fontId="9" fillId="6" borderId="14" xfId="1" applyFont="1" applyFill="1" applyBorder="1" applyAlignment="1">
      <alignment horizontal="right" vertical="center"/>
    </xf>
    <xf numFmtId="0" fontId="9" fillId="4" borderId="0" xfId="1" applyFont="1" applyFill="1" applyAlignment="1">
      <alignment horizontal="center" vertical="center" wrapText="1"/>
    </xf>
    <xf numFmtId="0" fontId="9" fillId="4" borderId="14" xfId="1" applyFont="1" applyFill="1" applyBorder="1" applyAlignment="1">
      <alignment horizontal="center" vertical="center" wrapText="1"/>
    </xf>
    <xf numFmtId="164" fontId="9" fillId="8" borderId="6" xfId="1" applyNumberFormat="1" applyFont="1" applyFill="1" applyBorder="1" applyAlignment="1" applyProtection="1">
      <alignment horizontal="center" vertical="center"/>
      <protection locked="0"/>
    </xf>
    <xf numFmtId="164" fontId="9" fillId="8" borderId="7" xfId="1" applyNumberFormat="1" applyFont="1" applyFill="1" applyBorder="1" applyAlignment="1" applyProtection="1">
      <alignment horizontal="center" vertical="center"/>
      <protection locked="0"/>
    </xf>
    <xf numFmtId="0" fontId="9" fillId="5" borderId="4" xfId="1" applyFont="1" applyFill="1" applyBorder="1" applyAlignment="1">
      <alignment horizontal="center" vertical="center" wrapText="1"/>
    </xf>
    <xf numFmtId="0" fontId="9" fillId="5" borderId="8" xfId="1" applyFont="1" applyFill="1" applyBorder="1" applyAlignment="1">
      <alignment horizontal="center" vertical="center" wrapText="1"/>
    </xf>
    <xf numFmtId="0" fontId="9" fillId="5" borderId="6" xfId="1" applyFont="1" applyFill="1" applyBorder="1" applyAlignment="1">
      <alignment horizontal="center" vertical="center" wrapText="1"/>
    </xf>
    <xf numFmtId="0" fontId="9" fillId="5" borderId="14" xfId="1" applyFont="1" applyFill="1" applyBorder="1" applyAlignment="1">
      <alignment horizontal="center" vertical="center" wrapText="1"/>
    </xf>
    <xf numFmtId="164" fontId="9" fillId="5" borderId="8" xfId="1" applyNumberFormat="1" applyFont="1" applyFill="1" applyBorder="1" applyAlignment="1">
      <alignment horizontal="left" vertical="center"/>
    </xf>
    <xf numFmtId="164" fontId="9" fillId="5" borderId="5" xfId="1" applyNumberFormat="1" applyFont="1" applyFill="1" applyBorder="1" applyAlignment="1">
      <alignment horizontal="left" vertical="center"/>
    </xf>
    <xf numFmtId="164" fontId="9" fillId="5" borderId="14" xfId="1" applyNumberFormat="1" applyFont="1" applyFill="1" applyBorder="1" applyAlignment="1">
      <alignment horizontal="left" vertical="center"/>
    </xf>
    <xf numFmtId="164" fontId="9" fillId="5" borderId="7" xfId="1" applyNumberFormat="1" applyFont="1" applyFill="1" applyBorder="1" applyAlignment="1">
      <alignment horizontal="left" vertical="center"/>
    </xf>
    <xf numFmtId="0" fontId="9" fillId="7" borderId="8" xfId="1" applyFont="1" applyFill="1" applyBorder="1" applyAlignment="1">
      <alignment horizontal="center" vertical="center" wrapText="1"/>
    </xf>
    <xf numFmtId="0" fontId="9" fillId="7" borderId="14" xfId="1" applyFont="1" applyFill="1" applyBorder="1" applyAlignment="1">
      <alignment horizontal="center" vertical="center" wrapText="1"/>
    </xf>
    <xf numFmtId="164" fontId="9" fillId="4" borderId="9" xfId="1" applyNumberFormat="1" applyFont="1" applyFill="1" applyBorder="1" applyAlignment="1">
      <alignment horizontal="center"/>
    </xf>
    <xf numFmtId="0" fontId="9" fillId="4" borderId="9" xfId="1" applyFont="1" applyFill="1" applyBorder="1" applyAlignment="1">
      <alignment horizontal="center"/>
    </xf>
    <xf numFmtId="0" fontId="9" fillId="7" borderId="4" xfId="1" applyFont="1" applyFill="1" applyBorder="1" applyAlignment="1">
      <alignment horizontal="center" vertical="center" wrapText="1"/>
    </xf>
    <xf numFmtId="0" fontId="9" fillId="7" borderId="6" xfId="1" applyFont="1" applyFill="1" applyBorder="1" applyAlignment="1">
      <alignment horizontal="center" vertical="center" wrapText="1"/>
    </xf>
    <xf numFmtId="164" fontId="9" fillId="7" borderId="5" xfId="1" applyNumberFormat="1" applyFont="1" applyFill="1" applyBorder="1" applyAlignment="1">
      <alignment horizontal="center" vertical="center"/>
    </xf>
    <xf numFmtId="164" fontId="9" fillId="7" borderId="7" xfId="1" applyNumberFormat="1" applyFont="1" applyFill="1" applyBorder="1" applyAlignment="1">
      <alignment horizontal="center" vertical="center"/>
    </xf>
    <xf numFmtId="0" fontId="13" fillId="5" borderId="4" xfId="1" applyFont="1" applyFill="1" applyBorder="1" applyAlignment="1">
      <alignment horizontal="center" vertical="center" wrapText="1"/>
    </xf>
    <xf numFmtId="0" fontId="13" fillId="5" borderId="8" xfId="1" applyFont="1" applyFill="1" applyBorder="1" applyAlignment="1">
      <alignment horizontal="center" vertical="center" wrapText="1"/>
    </xf>
    <xf numFmtId="0" fontId="13" fillId="5" borderId="5" xfId="1" applyFont="1" applyFill="1" applyBorder="1" applyAlignment="1">
      <alignment horizontal="center" vertical="center" wrapText="1"/>
    </xf>
    <xf numFmtId="0" fontId="13" fillId="5" borderId="6" xfId="1" applyFont="1" applyFill="1" applyBorder="1" applyAlignment="1">
      <alignment horizontal="center" vertical="center" wrapText="1"/>
    </xf>
    <xf numFmtId="0" fontId="13" fillId="5" borderId="14" xfId="1" applyFont="1" applyFill="1" applyBorder="1" applyAlignment="1">
      <alignment horizontal="center" vertical="center" wrapText="1"/>
    </xf>
    <xf numFmtId="0" fontId="13" fillId="5" borderId="7" xfId="1" applyFont="1" applyFill="1" applyBorder="1" applyAlignment="1">
      <alignment horizontal="center" vertical="center" wrapText="1"/>
    </xf>
    <xf numFmtId="0" fontId="35" fillId="4" borderId="0" xfId="1" applyFont="1" applyFill="1" applyAlignment="1">
      <alignment horizontal="left" vertical="center" wrapText="1"/>
    </xf>
    <xf numFmtId="0" fontId="9" fillId="4" borderId="0" xfId="1" applyFont="1" applyFill="1" applyAlignment="1">
      <alignment horizontal="left" vertical="top" wrapText="1"/>
    </xf>
    <xf numFmtId="164" fontId="9" fillId="4" borderId="0" xfId="1" applyNumberFormat="1" applyFont="1" applyFill="1" applyAlignment="1">
      <alignment horizontal="left" vertical="top" wrapText="1"/>
    </xf>
    <xf numFmtId="0" fontId="12" fillId="4" borderId="0" xfId="1" applyFont="1" applyFill="1" applyAlignment="1" applyProtection="1">
      <alignment horizontal="center" vertical="center"/>
      <protection locked="0" hidden="1"/>
    </xf>
    <xf numFmtId="0" fontId="33" fillId="4" borderId="8" xfId="1" applyFont="1" applyFill="1" applyBorder="1" applyAlignment="1">
      <alignment horizontal="left" vertical="center" indent="1"/>
    </xf>
    <xf numFmtId="0" fontId="9" fillId="4" borderId="0" xfId="1" applyFont="1" applyFill="1" applyAlignment="1">
      <alignment horizontal="right" wrapText="1" indent="1"/>
    </xf>
    <xf numFmtId="0" fontId="9" fillId="4" borderId="0" xfId="1" applyFont="1" applyFill="1" applyAlignment="1">
      <alignment horizontal="right" indent="1"/>
    </xf>
    <xf numFmtId="0" fontId="9" fillId="4" borderId="13" xfId="1" applyFont="1" applyFill="1" applyBorder="1" applyAlignment="1">
      <alignment horizontal="right" indent="1"/>
    </xf>
    <xf numFmtId="0" fontId="9" fillId="4" borderId="0" xfId="1" applyFont="1" applyFill="1" applyAlignment="1">
      <alignment horizontal="right" vertical="top" wrapText="1" indent="1"/>
    </xf>
    <xf numFmtId="0" fontId="9" fillId="4" borderId="0" xfId="1" applyFont="1" applyFill="1" applyAlignment="1">
      <alignment horizontal="right" vertical="top" indent="1"/>
    </xf>
    <xf numFmtId="0" fontId="9" fillId="4" borderId="13" xfId="1" applyFont="1" applyFill="1" applyBorder="1" applyAlignment="1">
      <alignment horizontal="right" vertical="top" indent="1"/>
    </xf>
    <xf numFmtId="0" fontId="14" fillId="4" borderId="14" xfId="1" applyFont="1" applyFill="1" applyBorder="1" applyAlignment="1">
      <alignment horizontal="center" vertical="top" wrapText="1"/>
    </xf>
    <xf numFmtId="0" fontId="29" fillId="4" borderId="0" xfId="1" applyFont="1" applyFill="1" applyAlignment="1">
      <alignment horizontal="left" vertical="center"/>
    </xf>
    <xf numFmtId="0" fontId="32" fillId="8" borderId="1" xfId="1" applyFont="1" applyFill="1" applyBorder="1" applyAlignment="1" applyProtection="1">
      <alignment horizontal="left" vertical="center" indent="1"/>
      <protection locked="0"/>
    </xf>
    <xf numFmtId="0" fontId="32" fillId="8" borderId="2" xfId="1" applyFont="1" applyFill="1" applyBorder="1" applyAlignment="1" applyProtection="1">
      <alignment horizontal="left" vertical="center" indent="1"/>
      <protection locked="0"/>
    </xf>
    <xf numFmtId="0" fontId="32" fillId="8" borderId="3" xfId="1" applyFont="1" applyFill="1" applyBorder="1" applyAlignment="1" applyProtection="1">
      <alignment horizontal="left" vertical="center" indent="1"/>
      <protection locked="0"/>
    </xf>
    <xf numFmtId="49" fontId="9" fillId="6" borderId="8" xfId="1" applyNumberFormat="1" applyFont="1" applyFill="1" applyBorder="1" applyAlignment="1">
      <alignment horizontal="center" vertical="center" wrapText="1"/>
    </xf>
    <xf numFmtId="49" fontId="9" fillId="6" borderId="8" xfId="1" applyNumberFormat="1" applyFont="1" applyFill="1" applyBorder="1" applyAlignment="1">
      <alignment horizontal="center" vertical="center"/>
    </xf>
    <xf numFmtId="49" fontId="9" fillId="6" borderId="14" xfId="1" applyNumberFormat="1" applyFont="1" applyFill="1" applyBorder="1" applyAlignment="1">
      <alignment horizontal="center" vertical="center"/>
    </xf>
    <xf numFmtId="164" fontId="14" fillId="6" borderId="8" xfId="1" applyNumberFormat="1" applyFont="1" applyFill="1" applyBorder="1" applyAlignment="1">
      <alignment horizontal="left" vertical="center"/>
    </xf>
    <xf numFmtId="164" fontId="14" fillId="6" borderId="5" xfId="1" applyNumberFormat="1" applyFont="1" applyFill="1" applyBorder="1" applyAlignment="1">
      <alignment horizontal="left" vertical="center"/>
    </xf>
    <xf numFmtId="164" fontId="14" fillId="6" borderId="14" xfId="1" applyNumberFormat="1" applyFont="1" applyFill="1" applyBorder="1" applyAlignment="1">
      <alignment horizontal="left" vertical="center"/>
    </xf>
    <xf numFmtId="164" fontId="14" fillId="6" borderId="7" xfId="1" applyNumberFormat="1" applyFont="1" applyFill="1" applyBorder="1" applyAlignment="1">
      <alignment horizontal="left" vertical="center"/>
    </xf>
    <xf numFmtId="0" fontId="9" fillId="4" borderId="14" xfId="1"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28"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wrapText="1" indent="3"/>
    </xf>
    <xf numFmtId="0" fontId="3" fillId="0" borderId="0" xfId="0" applyFont="1" applyAlignment="1">
      <alignment horizontal="left" vertical="center" indent="3"/>
    </xf>
    <xf numFmtId="0" fontId="14" fillId="4" borderId="0" xfId="0" applyFont="1" applyFill="1" applyAlignment="1">
      <alignment horizontal="left" vertical="top" wrapText="1"/>
    </xf>
    <xf numFmtId="0" fontId="14" fillId="4" borderId="0" xfId="0" applyFont="1" applyFill="1" applyAlignment="1">
      <alignment horizontal="left" vertical="top"/>
    </xf>
    <xf numFmtId="0" fontId="21" fillId="4" borderId="0" xfId="0" applyFont="1" applyFill="1" applyAlignment="1">
      <alignment horizontal="left" vertical="top" wrapText="1"/>
    </xf>
    <xf numFmtId="0" fontId="17" fillId="4" borderId="4" xfId="0" applyFont="1" applyFill="1" applyBorder="1" applyAlignment="1">
      <alignment horizontal="center" wrapText="1"/>
    </xf>
    <xf numFmtId="0" fontId="17" fillId="4" borderId="8" xfId="0" applyFont="1" applyFill="1" applyBorder="1" applyAlignment="1">
      <alignment horizontal="center" wrapText="1"/>
    </xf>
    <xf numFmtId="0" fontId="17" fillId="4" borderId="5" xfId="0" applyFont="1" applyFill="1" applyBorder="1" applyAlignment="1">
      <alignment horizontal="center" wrapText="1"/>
    </xf>
    <xf numFmtId="0" fontId="17" fillId="4" borderId="9" xfId="0" applyFont="1" applyFill="1" applyBorder="1" applyAlignment="1">
      <alignment horizontal="center" wrapText="1"/>
    </xf>
    <xf numFmtId="0" fontId="17" fillId="4" borderId="0" xfId="0" applyFont="1" applyFill="1" applyAlignment="1">
      <alignment horizontal="center" wrapText="1"/>
    </xf>
    <xf numFmtId="0" fontId="17" fillId="4" borderId="13" xfId="0" applyFont="1" applyFill="1" applyBorder="1" applyAlignment="1">
      <alignment horizontal="center" wrapText="1"/>
    </xf>
    <xf numFmtId="0" fontId="17" fillId="4" borderId="4" xfId="0" applyFont="1" applyFill="1" applyBorder="1" applyAlignment="1">
      <alignment horizontal="center"/>
    </xf>
    <xf numFmtId="0" fontId="17" fillId="4" borderId="8" xfId="0" applyFont="1" applyFill="1" applyBorder="1" applyAlignment="1">
      <alignment horizontal="center"/>
    </xf>
    <xf numFmtId="0" fontId="17" fillId="4" borderId="5" xfId="0" applyFont="1" applyFill="1" applyBorder="1" applyAlignment="1">
      <alignment horizontal="center"/>
    </xf>
    <xf numFmtId="0" fontId="17" fillId="4" borderId="9" xfId="0" applyFont="1" applyFill="1" applyBorder="1" applyAlignment="1">
      <alignment horizontal="center"/>
    </xf>
    <xf numFmtId="0" fontId="17" fillId="4" borderId="0" xfId="0" applyFont="1" applyFill="1" applyAlignment="1">
      <alignment horizontal="center"/>
    </xf>
    <xf numFmtId="0" fontId="17" fillId="4" borderId="13" xfId="0" applyFont="1" applyFill="1" applyBorder="1" applyAlignment="1">
      <alignment horizontal="center"/>
    </xf>
    <xf numFmtId="0" fontId="20" fillId="2" borderId="15" xfId="0" applyFont="1" applyFill="1" applyBorder="1" applyAlignment="1">
      <alignment horizontal="left" vertical="center" indent="1"/>
    </xf>
    <xf numFmtId="0" fontId="20" fillId="2" borderId="31" xfId="0" applyFont="1" applyFill="1" applyBorder="1" applyAlignment="1">
      <alignment horizontal="left" vertical="center" indent="1"/>
    </xf>
    <xf numFmtId="0" fontId="20" fillId="9" borderId="15" xfId="0" applyFont="1" applyFill="1" applyBorder="1" applyAlignment="1">
      <alignment horizontal="left" vertical="center" indent="1"/>
    </xf>
    <xf numFmtId="0" fontId="20" fillId="9" borderId="31" xfId="0" applyFont="1" applyFill="1" applyBorder="1" applyAlignment="1">
      <alignment horizontal="left" vertical="center" indent="1"/>
    </xf>
    <xf numFmtId="169" fontId="9" fillId="8" borderId="10" xfId="1" applyNumberFormat="1" applyFont="1" applyFill="1" applyBorder="1" applyAlignment="1" applyProtection="1">
      <alignment horizontal="right" vertical="center" indent="1"/>
      <protection locked="0"/>
    </xf>
    <xf numFmtId="169" fontId="9" fillId="8" borderId="12" xfId="1" applyNumberFormat="1" applyFont="1" applyFill="1" applyBorder="1" applyAlignment="1" applyProtection="1">
      <alignment horizontal="right" vertical="center" indent="1"/>
      <protection locked="0"/>
    </xf>
    <xf numFmtId="169" fontId="9" fillId="8" borderId="11" xfId="1" applyNumberFormat="1" applyFont="1" applyFill="1" applyBorder="1" applyAlignment="1" applyProtection="1">
      <alignment horizontal="right" vertical="center" indent="1"/>
      <protection locked="0"/>
    </xf>
  </cellXfs>
  <cellStyles count="3">
    <cellStyle name="Prozent 2" xfId="2" xr:uid="{03511C20-B2B7-4DC8-BB3E-6E189B473612}"/>
    <cellStyle name="Standard" xfId="0" builtinId="0"/>
    <cellStyle name="Standard 2" xfId="1" xr:uid="{2775BCC8-CADE-4F78-AB45-03C81C5BF722}"/>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401"/>
      <rgbColor rgb="000066CC"/>
      <rgbColor rgb="00CCCCFF"/>
      <rgbColor rgb="00000080"/>
      <rgbColor rgb="00009999"/>
      <rgbColor rgb="006F8DAB"/>
      <rgbColor rgb="0000FFFF"/>
      <rgbColor rgb="00800080"/>
      <rgbColor rgb="00800000"/>
      <rgbColor rgb="003DB557"/>
      <rgbColor rgb="006FAEFB"/>
      <rgbColor rgb="0000CCFF"/>
      <rgbColor rgb="00CCFFFF"/>
      <rgbColor rgb="00CCFFCC"/>
      <rgbColor rgb="00FFFF66"/>
      <rgbColor rgb="0099CCFF"/>
      <rgbColor rgb="00FF99CC"/>
      <rgbColor rgb="00CC99FF"/>
      <rgbColor rgb="00FFCC99"/>
      <rgbColor rgb="003366FF"/>
      <rgbColor rgb="0033CCCC"/>
      <rgbColor rgb="0099CC00"/>
      <rgbColor rgb="00FFCC00"/>
      <rgbColor rgb="00FAB538"/>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D9D9FF"/>
      <color rgb="FF6D6DFF"/>
      <color rgb="FFB7B7FF"/>
      <color rgb="FF5B5BFF"/>
      <color rgb="FFC9C9FF"/>
      <color rgb="FF0000FF"/>
      <color rgb="FFD1D1FF"/>
      <color rgb="FFDDF0C8"/>
      <color rgb="FFAB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K$5" noThreeD="1"/>
</file>

<file path=xl/ctrlProps/ctrlProp2.xml><?xml version="1.0" encoding="utf-8"?>
<formControlPr xmlns="http://schemas.microsoft.com/office/spreadsheetml/2009/9/main" objectType="Spin" dx="22" fmlaLink="$C$7" max="120" min="40" page="10" val="90"/>
</file>

<file path=xl/ctrlProps/ctrlProp3.xml><?xml version="1.0" encoding="utf-8"?>
<formControlPr xmlns="http://schemas.microsoft.com/office/spreadsheetml/2009/9/main" objectType="Spin" dx="22" fmlaLink="$C$7" max="120" min="40" page="10" val="88"/>
</file>

<file path=xl/ctrlProps/ctrlProp4.xml><?xml version="1.0" encoding="utf-8"?>
<formControlPr xmlns="http://schemas.microsoft.com/office/spreadsheetml/2009/9/main" objectType="Spin" dx="22" fmlaLink="$C$7" max="120" min="40" page="10" val="88"/>
</file>

<file path=xl/ctrlProps/ctrlProp5.xml><?xml version="1.0" encoding="utf-8"?>
<formControlPr xmlns="http://schemas.microsoft.com/office/spreadsheetml/2009/9/main" objectType="Spin" dx="22" fmlaLink="$C$7" max="120" min="40" page="10" val="88"/>
</file>

<file path=xl/ctrlProps/ctrlProp6.xml><?xml version="1.0" encoding="utf-8"?>
<formControlPr xmlns="http://schemas.microsoft.com/office/spreadsheetml/2009/9/main" objectType="Spin" dx="22" fmlaLink="$C$7" max="120" min="40" page="10" val="88"/>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Aper&#231;u des charges par essieu'!A1"/><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Aper&#231;u des charges par essieu'!A1"/><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Outils avant - arri&#232;re'!A1"/><Relationship Id="rId7" Type="http://schemas.openxmlformats.org/officeDocument/2006/relationships/hyperlink" Target="#'OAv - CAAr'!A1"/><Relationship Id="rId2" Type="http://schemas.openxmlformats.org/officeDocument/2006/relationships/image" Target="../media/image7.png"/><Relationship Id="rId1" Type="http://schemas.openxmlformats.org/officeDocument/2006/relationships/hyperlink" Target="#'CpAv - OAr'!A1"/><Relationship Id="rId6" Type="http://schemas.openxmlformats.org/officeDocument/2006/relationships/image" Target="../media/image9.png"/><Relationship Id="rId11" Type="http://schemas.openxmlformats.org/officeDocument/2006/relationships/hyperlink" Target="#Instructions!A1"/><Relationship Id="rId5" Type="http://schemas.openxmlformats.org/officeDocument/2006/relationships/hyperlink" Target="#'CpAv - CAAr'!A1"/><Relationship Id="rId10" Type="http://schemas.openxmlformats.org/officeDocument/2006/relationships/image" Target="../media/image11.png"/><Relationship Id="rId4" Type="http://schemas.openxmlformats.org/officeDocument/2006/relationships/image" Target="../media/image8.png"/><Relationship Id="rId9" Type="http://schemas.openxmlformats.org/officeDocument/2006/relationships/hyperlink" Target="#'Frontal &amp; CpAr'!A1"/></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Aper&#231;u des charges par essieu'!A1"/></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Aper&#231;u des charges par essieu'!A1"/></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Aper&#231;u des charges par essieu'!A1"/></Relationships>
</file>

<file path=xl/drawings/_rels/drawing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hyperlink" Target="#'Aper&#231;u des charges par essieu'!A1"/></Relationships>
</file>

<file path=xl/drawings/_rels/drawing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hyperlink" Target="#'Aper&#231;u des charges par essieu'!A1"/></Relationships>
</file>

<file path=xl/drawings/drawing1.xml><?xml version="1.0" encoding="utf-8"?>
<xdr:wsDr xmlns:xdr="http://schemas.openxmlformats.org/drawingml/2006/spreadsheetDrawing" xmlns:a="http://schemas.openxmlformats.org/drawingml/2006/main">
  <xdr:twoCellAnchor>
    <xdr:from>
      <xdr:col>5</xdr:col>
      <xdr:colOff>310242</xdr:colOff>
      <xdr:row>15</xdr:row>
      <xdr:rowOff>0</xdr:rowOff>
    </xdr:from>
    <xdr:to>
      <xdr:col>5</xdr:col>
      <xdr:colOff>310242</xdr:colOff>
      <xdr:row>16</xdr:row>
      <xdr:rowOff>32206</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2291442" y="2733675"/>
          <a:ext cx="0" cy="308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CH" sz="900">
              <a:latin typeface="Tahoma" panose="020B0604030504040204" pitchFamily="34" charset="0"/>
              <a:ea typeface="Tahoma" panose="020B0604030504040204" pitchFamily="34" charset="0"/>
              <a:cs typeface="Tahoma" panose="020B0604030504040204" pitchFamily="34" charset="0"/>
            </a:rPr>
            <a:t>Leergewicht</a:t>
          </a:r>
        </a:p>
        <a:p>
          <a:endParaRPr lang="de-CH" sz="1000"/>
        </a:p>
      </xdr:txBody>
    </xdr:sp>
    <xdr:clientData/>
  </xdr:twoCellAnchor>
  <mc:AlternateContent xmlns:mc="http://schemas.openxmlformats.org/markup-compatibility/2006">
    <mc:Choice xmlns:a14="http://schemas.microsoft.com/office/drawing/2010/main" Requires="a14">
      <xdr:twoCellAnchor editAs="absolute">
        <xdr:from>
          <xdr:col>1</xdr:col>
          <xdr:colOff>600075</xdr:colOff>
          <xdr:row>4</xdr:row>
          <xdr:rowOff>19050</xdr:rowOff>
        </xdr:from>
        <xdr:to>
          <xdr:col>2</xdr:col>
          <xdr:colOff>19050</xdr:colOff>
          <xdr:row>5</xdr:row>
          <xdr:rowOff>47625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absolute">
    <xdr:from>
      <xdr:col>2</xdr:col>
      <xdr:colOff>90908</xdr:colOff>
      <xdr:row>21</xdr:row>
      <xdr:rowOff>131101</xdr:rowOff>
    </xdr:from>
    <xdr:to>
      <xdr:col>7</xdr:col>
      <xdr:colOff>369185</xdr:colOff>
      <xdr:row>21</xdr:row>
      <xdr:rowOff>284557</xdr:rowOff>
    </xdr:to>
    <xdr:sp macro="" textlink="">
      <xdr:nvSpPr>
        <xdr:cNvPr id="14" name="AutoShape 8">
          <a:extLst>
            <a:ext uri="{FF2B5EF4-FFF2-40B4-BE49-F238E27FC236}">
              <a16:creationId xmlns:a16="http://schemas.microsoft.com/office/drawing/2014/main" id="{00000000-0008-0000-0000-00000E000000}"/>
            </a:ext>
          </a:extLst>
        </xdr:cNvPr>
        <xdr:cNvSpPr>
          <a:spLocks/>
        </xdr:cNvSpPr>
      </xdr:nvSpPr>
      <xdr:spPr bwMode="auto">
        <a:xfrm rot="5400000">
          <a:off x="2037019" y="3792965"/>
          <a:ext cx="153456" cy="1913950"/>
        </a:xfrm>
        <a:prstGeom prst="rightBrace">
          <a:avLst>
            <a:gd name="adj1" fmla="val 36452"/>
            <a:gd name="adj2" fmla="val 511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de-CH"/>
        </a:p>
      </xdr:txBody>
    </xdr:sp>
    <xdr:clientData/>
  </xdr:twoCellAnchor>
  <xdr:twoCellAnchor editAs="absolute">
    <xdr:from>
      <xdr:col>7</xdr:col>
      <xdr:colOff>172563</xdr:colOff>
      <xdr:row>24</xdr:row>
      <xdr:rowOff>154272</xdr:rowOff>
    </xdr:from>
    <xdr:to>
      <xdr:col>13</xdr:col>
      <xdr:colOff>709447</xdr:colOff>
      <xdr:row>24</xdr:row>
      <xdr:rowOff>328762</xdr:rowOff>
    </xdr:to>
    <xdr:sp macro="" textlink="">
      <xdr:nvSpPr>
        <xdr:cNvPr id="16" name="AutoShape 12">
          <a:extLst>
            <a:ext uri="{FF2B5EF4-FFF2-40B4-BE49-F238E27FC236}">
              <a16:creationId xmlns:a16="http://schemas.microsoft.com/office/drawing/2014/main" id="{00000000-0008-0000-0000-000010000000}"/>
            </a:ext>
          </a:extLst>
        </xdr:cNvPr>
        <xdr:cNvSpPr>
          <a:spLocks/>
        </xdr:cNvSpPr>
      </xdr:nvSpPr>
      <xdr:spPr bwMode="auto">
        <a:xfrm rot="5400000">
          <a:off x="4610450" y="3822489"/>
          <a:ext cx="174490" cy="3663711"/>
        </a:xfrm>
        <a:prstGeom prst="rightBrace">
          <a:avLst>
            <a:gd name="adj1" fmla="val 37500"/>
            <a:gd name="adj2" fmla="val 443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de-CH"/>
        </a:p>
      </xdr:txBody>
    </xdr:sp>
    <xdr:clientData/>
  </xdr:twoCellAnchor>
  <xdr:twoCellAnchor editAs="oneCell">
    <xdr:from>
      <xdr:col>12</xdr:col>
      <xdr:colOff>96802</xdr:colOff>
      <xdr:row>1</xdr:row>
      <xdr:rowOff>145722</xdr:rowOff>
    </xdr:from>
    <xdr:to>
      <xdr:col>13</xdr:col>
      <xdr:colOff>595738</xdr:colOff>
      <xdr:row>3</xdr:row>
      <xdr:rowOff>237754</xdr:rowOff>
    </xdr:to>
    <xdr:pic>
      <xdr:nvPicPr>
        <xdr:cNvPr id="20" name="Grafik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bwMode="gray">
        <a:xfrm>
          <a:off x="4830727" y="307647"/>
          <a:ext cx="1213310" cy="577807"/>
        </a:xfrm>
        <a:prstGeom prst="rect">
          <a:avLst/>
        </a:prstGeom>
      </xdr:spPr>
    </xdr:pic>
    <xdr:clientData/>
  </xdr:twoCellAnchor>
  <xdr:twoCellAnchor editAs="absolute">
    <xdr:from>
      <xdr:col>14</xdr:col>
      <xdr:colOff>318215</xdr:colOff>
      <xdr:row>0</xdr:row>
      <xdr:rowOff>142875</xdr:rowOff>
    </xdr:from>
    <xdr:to>
      <xdr:col>18</xdr:col>
      <xdr:colOff>164224</xdr:colOff>
      <xdr:row>2</xdr:row>
      <xdr:rowOff>220350</xdr:rowOff>
    </xdr:to>
    <xdr:sp macro="" textlink="">
      <xdr:nvSpPr>
        <xdr:cNvPr id="25" name="Text Box 10">
          <a:hlinkClick xmlns:r="http://schemas.openxmlformats.org/officeDocument/2006/relationships" r:id="rId2"/>
          <a:extLst>
            <a:ext uri="{FF2B5EF4-FFF2-40B4-BE49-F238E27FC236}">
              <a16:creationId xmlns:a16="http://schemas.microsoft.com/office/drawing/2014/main" id="{00000000-0008-0000-0000-000019000000}"/>
            </a:ext>
          </a:extLst>
        </xdr:cNvPr>
        <xdr:cNvSpPr txBox="1">
          <a:spLocks noChangeAspect="1" noChangeArrowheads="1"/>
        </xdr:cNvSpPr>
      </xdr:nvSpPr>
      <xdr:spPr bwMode="auto">
        <a:xfrm>
          <a:off x="6854336" y="142875"/>
          <a:ext cx="3242164" cy="405923"/>
        </a:xfrm>
        <a:prstGeom prst="rect">
          <a:avLst/>
        </a:prstGeom>
        <a:solidFill>
          <a:srgbClr val="DDDDDD"/>
        </a:solidFill>
        <a:ln w="9525">
          <a:solidFill>
            <a:srgbClr val="000000"/>
          </a:solidFill>
          <a:miter lim="800000"/>
          <a:headEnd/>
          <a:tailEnd/>
        </a:ln>
      </xdr:spPr>
      <xdr:txBody>
        <a:bodyPr vertOverflow="clip" wrap="square" lIns="36576" tIns="32004" rIns="36576" bIns="32004" anchor="ctr" upright="1"/>
        <a:lstStyle/>
        <a:p>
          <a:pPr algn="ctr" rtl="0">
            <a:defRPr sz="1000"/>
          </a:pPr>
          <a:r>
            <a:rPr lang="de-CH" sz="1600" b="0" i="0" u="none" strike="noStrike" baseline="0">
              <a:solidFill>
                <a:srgbClr val="000000"/>
              </a:solidFill>
              <a:latin typeface="Arial"/>
              <a:cs typeface="Arial"/>
            </a:rPr>
            <a:t>Aperçu des charges par essieu</a:t>
          </a:r>
        </a:p>
      </xdr:txBody>
    </xdr:sp>
    <xdr:clientData/>
  </xdr:twoCellAnchor>
  <xdr:twoCellAnchor editAs="oneCell">
    <xdr:from>
      <xdr:col>1</xdr:col>
      <xdr:colOff>601389</xdr:colOff>
      <xdr:row>15</xdr:row>
      <xdr:rowOff>67333</xdr:rowOff>
    </xdr:from>
    <xdr:to>
      <xdr:col>3</xdr:col>
      <xdr:colOff>12378</xdr:colOff>
      <xdr:row>16</xdr:row>
      <xdr:rowOff>33805</xdr:rowOff>
    </xdr:to>
    <xdr:pic>
      <xdr:nvPicPr>
        <xdr:cNvPr id="27" name="Grafik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3061" y="3437212"/>
          <a:ext cx="468593" cy="242369"/>
        </a:xfrm>
        <a:prstGeom prst="rect">
          <a:avLst/>
        </a:prstGeom>
      </xdr:spPr>
    </xdr:pic>
    <xdr:clientData/>
  </xdr:twoCellAnchor>
  <xdr:twoCellAnchor editAs="oneCell">
    <xdr:from>
      <xdr:col>3</xdr:col>
      <xdr:colOff>327</xdr:colOff>
      <xdr:row>11</xdr:row>
      <xdr:rowOff>100322</xdr:rowOff>
    </xdr:from>
    <xdr:to>
      <xdr:col>13</xdr:col>
      <xdr:colOff>409066</xdr:colOff>
      <xdr:row>21</xdr:row>
      <xdr:rowOff>139442</xdr:rowOff>
    </xdr:to>
    <xdr:pic>
      <xdr:nvPicPr>
        <xdr:cNvPr id="29" name="Grafik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169603" y="2419167"/>
          <a:ext cx="5059566" cy="22791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531155</xdr:colOff>
      <xdr:row>4</xdr:row>
      <xdr:rowOff>266700</xdr:rowOff>
    </xdr:from>
    <xdr:to>
      <xdr:col>8</xdr:col>
      <xdr:colOff>114207</xdr:colOff>
      <xdr:row>4</xdr:row>
      <xdr:rowOff>1886700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31155" y="1066800"/>
          <a:ext cx="6241027" cy="1620000"/>
        </a:xfrm>
        <a:prstGeom prst="rect">
          <a:avLst/>
        </a:prstGeom>
      </xdr:spPr>
    </xdr:pic>
    <xdr:clientData/>
  </xdr:twoCellAnchor>
  <xdr:absoluteAnchor>
    <xdr:pos x="9382125" y="123825"/>
    <xdr:ext cx="1134746" cy="544977"/>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bwMode="gray">
        <a:xfrm>
          <a:off x="9382125" y="123825"/>
          <a:ext cx="1134746" cy="544977"/>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editAs="absolute">
    <xdr:from>
      <xdr:col>8</xdr:col>
      <xdr:colOff>338697</xdr:colOff>
      <xdr:row>1</xdr:row>
      <xdr:rowOff>35378</xdr:rowOff>
    </xdr:from>
    <xdr:to>
      <xdr:col>12</xdr:col>
      <xdr:colOff>542925</xdr:colOff>
      <xdr:row>1</xdr:row>
      <xdr:rowOff>431378</xdr:rowOff>
    </xdr:to>
    <xdr:sp macro="" textlink="">
      <xdr:nvSpPr>
        <xdr:cNvPr id="2" name="Text 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a:spLocks noChangeAspect="1" noChangeArrowheads="1"/>
        </xdr:cNvSpPr>
      </xdr:nvSpPr>
      <xdr:spPr bwMode="auto">
        <a:xfrm>
          <a:off x="6082272" y="197303"/>
          <a:ext cx="3252228" cy="396000"/>
        </a:xfrm>
        <a:prstGeom prst="rect">
          <a:avLst/>
        </a:prstGeom>
        <a:solidFill>
          <a:srgbClr val="DDDDDD"/>
        </a:solidFill>
        <a:ln w="9525">
          <a:solidFill>
            <a:srgbClr val="000000"/>
          </a:solidFill>
          <a:miter lim="800000"/>
          <a:headEnd/>
          <a:tailEnd/>
        </a:ln>
      </xdr:spPr>
      <xdr:txBody>
        <a:bodyPr vertOverflow="clip" wrap="square" lIns="36576" tIns="27432" rIns="36576" bIns="27432"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Aperçu des charges par essieu</a:t>
          </a:r>
        </a:p>
      </xdr:txBody>
    </xdr:sp>
    <xdr:clientData/>
  </xdr:twoCellAnchor>
  <xdr:oneCellAnchor>
    <xdr:from>
      <xdr:col>6</xdr:col>
      <xdr:colOff>24842</xdr:colOff>
      <xdr:row>0</xdr:row>
      <xdr:rowOff>138439</xdr:rowOff>
    </xdr:from>
    <xdr:ext cx="1120987" cy="538369"/>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bwMode="gray">
        <a:xfrm>
          <a:off x="3851171" y="138439"/>
          <a:ext cx="1120987" cy="538369"/>
        </a:xfrm>
        <a:prstGeom prst="rect">
          <a:avLst/>
        </a:prstGeom>
      </xdr:spPr>
    </xdr:pic>
    <xdr:clientData/>
  </xdr:oneCellAnchor>
  <xdr:twoCellAnchor>
    <xdr:from>
      <xdr:col>10</xdr:col>
      <xdr:colOff>608357</xdr:colOff>
      <xdr:row>2</xdr:row>
      <xdr:rowOff>80069</xdr:rowOff>
    </xdr:from>
    <xdr:to>
      <xdr:col>10</xdr:col>
      <xdr:colOff>646457</xdr:colOff>
      <xdr:row>3</xdr:row>
      <xdr:rowOff>76943</xdr:rowOff>
    </xdr:to>
    <xdr:sp macro="" textlink="">
      <xdr:nvSpPr>
        <xdr:cNvPr id="15376" name="Rectangle 16">
          <a:extLst>
            <a:ext uri="{FF2B5EF4-FFF2-40B4-BE49-F238E27FC236}">
              <a16:creationId xmlns:a16="http://schemas.microsoft.com/office/drawing/2014/main" id="{00000000-0008-0000-0200-0000103C0000}"/>
            </a:ext>
          </a:extLst>
        </xdr:cNvPr>
        <xdr:cNvSpPr>
          <a:spLocks noChangeArrowheads="1"/>
        </xdr:cNvSpPr>
      </xdr:nvSpPr>
      <xdr:spPr bwMode="auto">
        <a:xfrm>
          <a:off x="7913618" y="2076178"/>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9</xdr:col>
      <xdr:colOff>465482</xdr:colOff>
      <xdr:row>3</xdr:row>
      <xdr:rowOff>76943</xdr:rowOff>
    </xdr:from>
    <xdr:to>
      <xdr:col>9</xdr:col>
      <xdr:colOff>503582</xdr:colOff>
      <xdr:row>4</xdr:row>
      <xdr:rowOff>73817</xdr:rowOff>
    </xdr:to>
    <xdr:sp macro="" textlink="">
      <xdr:nvSpPr>
        <xdr:cNvPr id="15377" name="Rectangle 17">
          <a:extLst>
            <a:ext uri="{FF2B5EF4-FFF2-40B4-BE49-F238E27FC236}">
              <a16:creationId xmlns:a16="http://schemas.microsoft.com/office/drawing/2014/main" id="{00000000-0008-0000-0200-0000113C0000}"/>
            </a:ext>
          </a:extLst>
        </xdr:cNvPr>
        <xdr:cNvSpPr>
          <a:spLocks noChangeArrowheads="1"/>
        </xdr:cNvSpPr>
      </xdr:nvSpPr>
      <xdr:spPr bwMode="auto">
        <a:xfrm>
          <a:off x="7008743" y="2238704"/>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10</xdr:col>
      <xdr:colOff>427382</xdr:colOff>
      <xdr:row>4</xdr:row>
      <xdr:rowOff>73817</xdr:rowOff>
    </xdr:from>
    <xdr:to>
      <xdr:col>10</xdr:col>
      <xdr:colOff>465482</xdr:colOff>
      <xdr:row>5</xdr:row>
      <xdr:rowOff>0</xdr:rowOff>
    </xdr:to>
    <xdr:sp macro="" textlink="">
      <xdr:nvSpPr>
        <xdr:cNvPr id="15379" name="Rectangle 19">
          <a:extLst>
            <a:ext uri="{FF2B5EF4-FFF2-40B4-BE49-F238E27FC236}">
              <a16:creationId xmlns:a16="http://schemas.microsoft.com/office/drawing/2014/main" id="{00000000-0008-0000-0200-0000133C0000}"/>
            </a:ext>
          </a:extLst>
        </xdr:cNvPr>
        <xdr:cNvSpPr>
          <a:spLocks noChangeArrowheads="1"/>
        </xdr:cNvSpPr>
      </xdr:nvSpPr>
      <xdr:spPr bwMode="auto">
        <a:xfrm>
          <a:off x="7732643" y="2401230"/>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1" i="0" u="none" strike="noStrike" baseline="0">
              <a:solidFill>
                <a:srgbClr val="000000"/>
              </a:solidFill>
              <a:latin typeface="Arial"/>
              <a:cs typeface="Arial"/>
            </a:rPr>
            <a:t> </a:t>
          </a:r>
        </a:p>
      </xdr:txBody>
    </xdr:sp>
    <xdr:clientData/>
  </xdr:twoCellAnchor>
  <xdr:twoCellAnchor>
    <xdr:from>
      <xdr:col>10</xdr:col>
      <xdr:colOff>160682</xdr:colOff>
      <xdr:row>13</xdr:row>
      <xdr:rowOff>0</xdr:rowOff>
    </xdr:from>
    <xdr:to>
      <xdr:col>10</xdr:col>
      <xdr:colOff>198782</xdr:colOff>
      <xdr:row>13</xdr:row>
      <xdr:rowOff>120495</xdr:rowOff>
    </xdr:to>
    <xdr:sp macro="" textlink="">
      <xdr:nvSpPr>
        <xdr:cNvPr id="15405" name="Rectangle 45">
          <a:extLst>
            <a:ext uri="{FF2B5EF4-FFF2-40B4-BE49-F238E27FC236}">
              <a16:creationId xmlns:a16="http://schemas.microsoft.com/office/drawing/2014/main" id="{00000000-0008-0000-0200-00002D3C0000}"/>
            </a:ext>
          </a:extLst>
        </xdr:cNvPr>
        <xdr:cNvSpPr>
          <a:spLocks noChangeArrowheads="1"/>
        </xdr:cNvSpPr>
      </xdr:nvSpPr>
      <xdr:spPr bwMode="auto">
        <a:xfrm>
          <a:off x="7465943" y="7917556"/>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12</xdr:col>
      <xdr:colOff>427382</xdr:colOff>
      <xdr:row>13</xdr:row>
      <xdr:rowOff>120495</xdr:rowOff>
    </xdr:from>
    <xdr:to>
      <xdr:col>12</xdr:col>
      <xdr:colOff>465482</xdr:colOff>
      <xdr:row>14</xdr:row>
      <xdr:rowOff>117369</xdr:rowOff>
    </xdr:to>
    <xdr:sp macro="" textlink="">
      <xdr:nvSpPr>
        <xdr:cNvPr id="15409" name="Rectangle 49">
          <a:extLst>
            <a:ext uri="{FF2B5EF4-FFF2-40B4-BE49-F238E27FC236}">
              <a16:creationId xmlns:a16="http://schemas.microsoft.com/office/drawing/2014/main" id="{00000000-0008-0000-0200-0000313C0000}"/>
            </a:ext>
          </a:extLst>
        </xdr:cNvPr>
        <xdr:cNvSpPr>
          <a:spLocks noChangeArrowheads="1"/>
        </xdr:cNvSpPr>
      </xdr:nvSpPr>
      <xdr:spPr bwMode="auto">
        <a:xfrm>
          <a:off x="9256643" y="8080082"/>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12</xdr:col>
      <xdr:colOff>617882</xdr:colOff>
      <xdr:row>17</xdr:row>
      <xdr:rowOff>107991</xdr:rowOff>
    </xdr:from>
    <xdr:to>
      <xdr:col>12</xdr:col>
      <xdr:colOff>655982</xdr:colOff>
      <xdr:row>18</xdr:row>
      <xdr:rowOff>104865</xdr:rowOff>
    </xdr:to>
    <xdr:sp macro="" textlink="">
      <xdr:nvSpPr>
        <xdr:cNvPr id="15415" name="Rectangle 55">
          <a:extLst>
            <a:ext uri="{FF2B5EF4-FFF2-40B4-BE49-F238E27FC236}">
              <a16:creationId xmlns:a16="http://schemas.microsoft.com/office/drawing/2014/main" id="{00000000-0008-0000-0200-0000373C0000}"/>
            </a:ext>
          </a:extLst>
        </xdr:cNvPr>
        <xdr:cNvSpPr>
          <a:spLocks noChangeArrowheads="1"/>
        </xdr:cNvSpPr>
      </xdr:nvSpPr>
      <xdr:spPr bwMode="auto">
        <a:xfrm>
          <a:off x="9447143" y="8730187"/>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12</xdr:col>
      <xdr:colOff>751232</xdr:colOff>
      <xdr:row>20</xdr:row>
      <xdr:rowOff>89052</xdr:rowOff>
    </xdr:from>
    <xdr:to>
      <xdr:col>13</xdr:col>
      <xdr:colOff>27332</xdr:colOff>
      <xdr:row>21</xdr:row>
      <xdr:rowOff>85926</xdr:rowOff>
    </xdr:to>
    <xdr:sp macro="" textlink="">
      <xdr:nvSpPr>
        <xdr:cNvPr id="15420" name="Rectangle 60">
          <a:extLst>
            <a:ext uri="{FF2B5EF4-FFF2-40B4-BE49-F238E27FC236}">
              <a16:creationId xmlns:a16="http://schemas.microsoft.com/office/drawing/2014/main" id="{00000000-0008-0000-0200-00003C3C0000}"/>
            </a:ext>
          </a:extLst>
        </xdr:cNvPr>
        <xdr:cNvSpPr>
          <a:spLocks noChangeArrowheads="1"/>
        </xdr:cNvSpPr>
      </xdr:nvSpPr>
      <xdr:spPr bwMode="auto">
        <a:xfrm>
          <a:off x="9580493" y="9208204"/>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editAs="oneCell">
    <xdr:from>
      <xdr:col>9</xdr:col>
      <xdr:colOff>308217</xdr:colOff>
      <xdr:row>3</xdr:row>
      <xdr:rowOff>82827</xdr:rowOff>
    </xdr:from>
    <xdr:to>
      <xdr:col>15</xdr:col>
      <xdr:colOff>369621</xdr:colOff>
      <xdr:row>23</xdr:row>
      <xdr:rowOff>114300</xdr:rowOff>
    </xdr:to>
    <xdr:pic>
      <xdr:nvPicPr>
        <xdr:cNvPr id="6" name="Grafik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0650"/>
        <a:stretch/>
      </xdr:blipFill>
      <xdr:spPr>
        <a:xfrm>
          <a:off x="6423267" y="1044852"/>
          <a:ext cx="4633404" cy="3384273"/>
        </a:xfrm>
        <a:prstGeom prst="rect">
          <a:avLst/>
        </a:prstGeom>
      </xdr:spPr>
    </xdr:pic>
    <xdr:clientData/>
  </xdr:twoCellAnchor>
  <xdr:twoCellAnchor editAs="oneCell">
    <xdr:from>
      <xdr:col>5</xdr:col>
      <xdr:colOff>695325</xdr:colOff>
      <xdr:row>5</xdr:row>
      <xdr:rowOff>123825</xdr:rowOff>
    </xdr:from>
    <xdr:to>
      <xdr:col>6</xdr:col>
      <xdr:colOff>723900</xdr:colOff>
      <xdr:row>9</xdr:row>
      <xdr:rowOff>38100</xdr:rowOff>
    </xdr:to>
    <xdr:pic>
      <xdr:nvPicPr>
        <xdr:cNvPr id="7" name="Imag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52900" y="1619250"/>
          <a:ext cx="7905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166686</xdr:colOff>
      <xdr:row>7</xdr:row>
      <xdr:rowOff>114864</xdr:rowOff>
    </xdr:from>
    <xdr:to>
      <xdr:col>4</xdr:col>
      <xdr:colOff>572412</xdr:colOff>
      <xdr:row>15</xdr:row>
      <xdr:rowOff>79464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222" t="-5292" r="2270" b="5292"/>
        <a:stretch/>
      </xdr:blipFill>
      <xdr:spPr bwMode="auto">
        <a:xfrm>
          <a:off x="452436" y="1486464"/>
          <a:ext cx="2663151" cy="1260000"/>
        </a:xfrm>
        <a:prstGeom prst="rect">
          <a:avLst/>
        </a:prstGeom>
        <a:solidFill>
          <a:srgbClr val="FFFFFF"/>
        </a:solidFill>
        <a:ln w="9525">
          <a:noFill/>
          <a:miter lim="800000"/>
          <a:headEnd/>
          <a:tailEnd/>
        </a:ln>
      </xdr:spPr>
    </xdr:pic>
    <xdr:clientData/>
  </xdr:twoCellAnchor>
  <xdr:twoCellAnchor>
    <xdr:from>
      <xdr:col>6</xdr:col>
      <xdr:colOff>82921</xdr:colOff>
      <xdr:row>7</xdr:row>
      <xdr:rowOff>147920</xdr:rowOff>
    </xdr:from>
    <xdr:to>
      <xdr:col>9</xdr:col>
      <xdr:colOff>488647</xdr:colOff>
      <xdr:row>15</xdr:row>
      <xdr:rowOff>112520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732" t="-6879" r="8224" b="6879"/>
        <a:stretch/>
      </xdr:blipFill>
      <xdr:spPr bwMode="auto">
        <a:xfrm>
          <a:off x="4140571" y="1519520"/>
          <a:ext cx="2663151" cy="1260000"/>
        </a:xfrm>
        <a:prstGeom prst="rect">
          <a:avLst/>
        </a:prstGeom>
        <a:solidFill>
          <a:srgbClr val="FFFFFF"/>
        </a:solidFill>
        <a:ln w="9525">
          <a:noFill/>
          <a:miter lim="800000"/>
          <a:headEnd/>
          <a:tailEnd/>
        </a:ln>
      </xdr:spPr>
    </xdr:pic>
    <xdr:clientData/>
  </xdr:twoCellAnchor>
  <xdr:twoCellAnchor>
    <xdr:from>
      <xdr:col>1</xdr:col>
      <xdr:colOff>190498</xdr:colOff>
      <xdr:row>19</xdr:row>
      <xdr:rowOff>117246</xdr:rowOff>
    </xdr:from>
    <xdr:to>
      <xdr:col>4</xdr:col>
      <xdr:colOff>596224</xdr:colOff>
      <xdr:row>27</xdr:row>
      <xdr:rowOff>81846</xdr:rowOff>
    </xdr:to>
    <xdr:pic>
      <xdr:nvPicPr>
        <xdr:cNvPr id="4" name="Picture 3">
          <a:hlinkClick xmlns:r="http://schemas.openxmlformats.org/officeDocument/2006/relationships" r:id="rId5"/>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460" t="-5821" r="2031" b="5821"/>
        <a:stretch/>
      </xdr:blipFill>
      <xdr:spPr bwMode="auto">
        <a:xfrm>
          <a:off x="476248" y="3755796"/>
          <a:ext cx="2663151" cy="1260000"/>
        </a:xfrm>
        <a:prstGeom prst="rect">
          <a:avLst/>
        </a:prstGeom>
        <a:solidFill>
          <a:srgbClr val="FFFFFF"/>
        </a:solidFill>
        <a:ln w="9525">
          <a:noFill/>
          <a:miter lim="800000"/>
          <a:headEnd/>
          <a:tailEnd/>
        </a:ln>
      </xdr:spPr>
    </xdr:pic>
    <xdr:clientData/>
  </xdr:twoCellAnchor>
  <xdr:twoCellAnchor>
    <xdr:from>
      <xdr:col>6</xdr:col>
      <xdr:colOff>84603</xdr:colOff>
      <xdr:row>19</xdr:row>
      <xdr:rowOff>143438</xdr:rowOff>
    </xdr:from>
    <xdr:to>
      <xdr:col>9</xdr:col>
      <xdr:colOff>490329</xdr:colOff>
      <xdr:row>27</xdr:row>
      <xdr:rowOff>108038</xdr:rowOff>
    </xdr:to>
    <xdr:pic>
      <xdr:nvPicPr>
        <xdr:cNvPr id="5" name="Picture 4">
          <a:hlinkClick xmlns:r="http://schemas.openxmlformats.org/officeDocument/2006/relationships" r:id="rId7"/>
          <a:extLst>
            <a:ext uri="{FF2B5EF4-FFF2-40B4-BE49-F238E27FC236}">
              <a16:creationId xmlns:a16="http://schemas.microsoft.com/office/drawing/2014/main" id="{00000000-0008-0000-0300-000005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255" t="-5292" r="7747" b="5292"/>
        <a:stretch/>
      </xdr:blipFill>
      <xdr:spPr bwMode="auto">
        <a:xfrm>
          <a:off x="4142253" y="3781988"/>
          <a:ext cx="2663151" cy="1260000"/>
        </a:xfrm>
        <a:prstGeom prst="rect">
          <a:avLst/>
        </a:prstGeom>
        <a:solidFill>
          <a:srgbClr val="FFFFFF"/>
        </a:solidFill>
        <a:ln w="9525">
          <a:noFill/>
          <a:miter lim="800000"/>
          <a:headEnd/>
          <a:tailEnd/>
        </a:ln>
      </xdr:spPr>
    </xdr:pic>
    <xdr:clientData/>
  </xdr:twoCellAnchor>
  <xdr:twoCellAnchor>
    <xdr:from>
      <xdr:col>11</xdr:col>
      <xdr:colOff>163046</xdr:colOff>
      <xdr:row>7</xdr:row>
      <xdr:rowOff>128871</xdr:rowOff>
    </xdr:from>
    <xdr:to>
      <xdr:col>14</xdr:col>
      <xdr:colOff>568772</xdr:colOff>
      <xdr:row>15</xdr:row>
      <xdr:rowOff>93471</xdr:rowOff>
    </xdr:to>
    <xdr:pic>
      <xdr:nvPicPr>
        <xdr:cNvPr id="6" name="Picture 5">
          <a:hlinkClick xmlns:r="http://schemas.openxmlformats.org/officeDocument/2006/relationships" r:id="rId9"/>
          <a:extLst>
            <a:ext uri="{FF2B5EF4-FFF2-40B4-BE49-F238E27FC236}">
              <a16:creationId xmlns:a16="http://schemas.microsoft.com/office/drawing/2014/main" id="{00000000-0008-0000-0300-0000060000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779" t="-4763" r="7271" b="4763"/>
        <a:stretch/>
      </xdr:blipFill>
      <xdr:spPr bwMode="auto">
        <a:xfrm>
          <a:off x="448796" y="6034371"/>
          <a:ext cx="2663151" cy="1260000"/>
        </a:xfrm>
        <a:prstGeom prst="rect">
          <a:avLst/>
        </a:prstGeom>
        <a:solidFill>
          <a:srgbClr val="FFFFFF"/>
        </a:solidFill>
        <a:ln w="9525">
          <a:noFill/>
          <a:miter lim="800000"/>
          <a:headEnd/>
          <a:tailEnd/>
        </a:ln>
      </xdr:spPr>
    </xdr:pic>
    <xdr:clientData/>
  </xdr:twoCellAnchor>
  <xdr:twoCellAnchor editAs="oneCell">
    <xdr:from>
      <xdr:col>11</xdr:col>
      <xdr:colOff>619125</xdr:colOff>
      <xdr:row>1</xdr:row>
      <xdr:rowOff>47625</xdr:rowOff>
    </xdr:from>
    <xdr:to>
      <xdr:col>14</xdr:col>
      <xdr:colOff>710806</xdr:colOff>
      <xdr:row>2</xdr:row>
      <xdr:rowOff>152272</xdr:rowOff>
    </xdr:to>
    <xdr:sp macro="" textlink="">
      <xdr:nvSpPr>
        <xdr:cNvPr id="18" name="Text Box 4">
          <a:hlinkClick xmlns:r="http://schemas.openxmlformats.org/officeDocument/2006/relationships" r:id="rId11"/>
          <a:extLst>
            <a:ext uri="{FF2B5EF4-FFF2-40B4-BE49-F238E27FC236}">
              <a16:creationId xmlns:a16="http://schemas.microsoft.com/office/drawing/2014/main" id="{00000000-0008-0000-0300-000012000000}"/>
            </a:ext>
          </a:extLst>
        </xdr:cNvPr>
        <xdr:cNvSpPr txBox="1">
          <a:spLocks noChangeAspect="1" noChangeArrowheads="1"/>
        </xdr:cNvSpPr>
      </xdr:nvSpPr>
      <xdr:spPr bwMode="auto">
        <a:xfrm>
          <a:off x="7686675" y="209550"/>
          <a:ext cx="2377681" cy="390397"/>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Instructions</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161925</xdr:colOff>
          <xdr:row>6</xdr:row>
          <xdr:rowOff>19050</xdr:rowOff>
        </xdr:from>
        <xdr:to>
          <xdr:col>2</xdr:col>
          <xdr:colOff>704850</xdr:colOff>
          <xdr:row>6</xdr:row>
          <xdr:rowOff>304800</xdr:rowOff>
        </xdr:to>
        <xdr:sp macro="" textlink="">
          <xdr:nvSpPr>
            <xdr:cNvPr id="10242" name="Spinner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453475</xdr:colOff>
      <xdr:row>2</xdr:row>
      <xdr:rowOff>15000</xdr:rowOff>
    </xdr:to>
    <xdr:sp macro="" textlink="">
      <xdr:nvSpPr>
        <xdr:cNvPr id="4" name="Text Box 4">
          <a:hlinkClick xmlns:r="http://schemas.openxmlformats.org/officeDocument/2006/relationships" r:id="rId1"/>
          <a:extLst>
            <a:ext uri="{FF2B5EF4-FFF2-40B4-BE49-F238E27FC236}">
              <a16:creationId xmlns:a16="http://schemas.microsoft.com/office/drawing/2014/main" id="{00000000-0008-0000-0400-000004000000}"/>
            </a:ext>
          </a:extLst>
        </xdr:cNvPr>
        <xdr:cNvSpPr txBox="1">
          <a:spLocks noChangeAspect="1" noChangeArrowheads="1"/>
        </xdr:cNvSpPr>
      </xdr:nvSpPr>
      <xdr:spPr bwMode="auto">
        <a:xfrm>
          <a:off x="6200775" y="161925"/>
          <a:ext cx="2377525"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Retour à l'aperçu</a:t>
          </a:r>
        </a:p>
      </xdr:txBody>
    </xdr:sp>
    <xdr:clientData/>
  </xdr:twoCellAnchor>
  <xdr:twoCellAnchor editAs="oneCell">
    <xdr:from>
      <xdr:col>5</xdr:col>
      <xdr:colOff>95250</xdr:colOff>
      <xdr:row>3</xdr:row>
      <xdr:rowOff>28575</xdr:rowOff>
    </xdr:from>
    <xdr:to>
      <xdr:col>14</xdr:col>
      <xdr:colOff>619125</xdr:colOff>
      <xdr:row>20</xdr:row>
      <xdr:rowOff>19050</xdr:rowOff>
    </xdr:to>
    <xdr:pic>
      <xdr:nvPicPr>
        <xdr:cNvPr id="2" name="Imag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53225" y="723900"/>
          <a:ext cx="6858000"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161925</xdr:colOff>
          <xdr:row>6</xdr:row>
          <xdr:rowOff>19050</xdr:rowOff>
        </xdr:from>
        <xdr:to>
          <xdr:col>2</xdr:col>
          <xdr:colOff>704850</xdr:colOff>
          <xdr:row>6</xdr:row>
          <xdr:rowOff>304800</xdr:rowOff>
        </xdr:to>
        <xdr:sp macro="" textlink="">
          <xdr:nvSpPr>
            <xdr:cNvPr id="11266" name="Spinner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453475</xdr:colOff>
      <xdr:row>2</xdr:row>
      <xdr:rowOff>15000</xdr:rowOff>
    </xdr:to>
    <xdr:sp macro="" textlink="">
      <xdr:nvSpPr>
        <xdr:cNvPr id="3" name="Text Box 4">
          <a:hlinkClick xmlns:r="http://schemas.openxmlformats.org/officeDocument/2006/relationships" r:id="rId1"/>
          <a:extLst>
            <a:ext uri="{FF2B5EF4-FFF2-40B4-BE49-F238E27FC236}">
              <a16:creationId xmlns:a16="http://schemas.microsoft.com/office/drawing/2014/main" id="{00000000-0008-0000-0500-000003000000}"/>
            </a:ext>
          </a:extLst>
        </xdr:cNvPr>
        <xdr:cNvSpPr txBox="1">
          <a:spLocks noChangeAspect="1" noChangeArrowheads="1"/>
        </xdr:cNvSpPr>
      </xdr:nvSpPr>
      <xdr:spPr bwMode="auto">
        <a:xfrm>
          <a:off x="6200775" y="161925"/>
          <a:ext cx="2377525"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Retour à l'aperçu</a:t>
          </a:r>
        </a:p>
      </xdr:txBody>
    </xdr:sp>
    <xdr:clientData/>
  </xdr:twoCellAnchor>
  <xdr:twoCellAnchor editAs="oneCell">
    <xdr:from>
      <xdr:col>5</xdr:col>
      <xdr:colOff>238125</xdr:colOff>
      <xdr:row>3</xdr:row>
      <xdr:rowOff>123825</xdr:rowOff>
    </xdr:from>
    <xdr:to>
      <xdr:col>13</xdr:col>
      <xdr:colOff>542925</xdr:colOff>
      <xdr:row>19</xdr:row>
      <xdr:rowOff>57150</xdr:rowOff>
    </xdr:to>
    <xdr:pic>
      <xdr:nvPicPr>
        <xdr:cNvPr id="2" name="Imag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96075" y="819150"/>
          <a:ext cx="7467600" cy="349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152400</xdr:colOff>
          <xdr:row>6</xdr:row>
          <xdr:rowOff>19050</xdr:rowOff>
        </xdr:from>
        <xdr:to>
          <xdr:col>2</xdr:col>
          <xdr:colOff>695325</xdr:colOff>
          <xdr:row>6</xdr:row>
          <xdr:rowOff>304800</xdr:rowOff>
        </xdr:to>
        <xdr:sp macro="" textlink="">
          <xdr:nvSpPr>
            <xdr:cNvPr id="13314" name="Spinner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451950</xdr:colOff>
      <xdr:row>2</xdr:row>
      <xdr:rowOff>15000</xdr:rowOff>
    </xdr:to>
    <xdr:sp macro="" textlink="">
      <xdr:nvSpPr>
        <xdr:cNvPr id="3" name="Text Box 4">
          <a:hlinkClick xmlns:r="http://schemas.openxmlformats.org/officeDocument/2006/relationships" r:id="rId1"/>
          <a:extLst>
            <a:ext uri="{FF2B5EF4-FFF2-40B4-BE49-F238E27FC236}">
              <a16:creationId xmlns:a16="http://schemas.microsoft.com/office/drawing/2014/main" id="{00000000-0008-0000-0600-000003000000}"/>
            </a:ext>
          </a:extLst>
        </xdr:cNvPr>
        <xdr:cNvSpPr txBox="1">
          <a:spLocks noChangeAspect="1" noChangeArrowheads="1"/>
        </xdr:cNvSpPr>
      </xdr:nvSpPr>
      <xdr:spPr bwMode="auto">
        <a:xfrm>
          <a:off x="6200775" y="161925"/>
          <a:ext cx="2376000"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Retour à l'aperçu</a:t>
          </a:r>
        </a:p>
      </xdr:txBody>
    </xdr:sp>
    <xdr:clientData/>
  </xdr:twoCellAnchor>
  <xdr:twoCellAnchor editAs="oneCell">
    <xdr:from>
      <xdr:col>5</xdr:col>
      <xdr:colOff>228600</xdr:colOff>
      <xdr:row>4</xdr:row>
      <xdr:rowOff>171450</xdr:rowOff>
    </xdr:from>
    <xdr:to>
      <xdr:col>13</xdr:col>
      <xdr:colOff>838199</xdr:colOff>
      <xdr:row>21</xdr:row>
      <xdr:rowOff>62638</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467475" y="1057275"/>
          <a:ext cx="7772399" cy="35011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152400</xdr:colOff>
          <xdr:row>6</xdr:row>
          <xdr:rowOff>28575</xdr:rowOff>
        </xdr:from>
        <xdr:to>
          <xdr:col>2</xdr:col>
          <xdr:colOff>695325</xdr:colOff>
          <xdr:row>6</xdr:row>
          <xdr:rowOff>314325</xdr:rowOff>
        </xdr:to>
        <xdr:sp macro="" textlink="">
          <xdr:nvSpPr>
            <xdr:cNvPr id="12291" name="Spinner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451950</xdr:colOff>
      <xdr:row>2</xdr:row>
      <xdr:rowOff>15000</xdr:rowOff>
    </xdr:to>
    <xdr:sp macro="" textlink="">
      <xdr:nvSpPr>
        <xdr:cNvPr id="3" name="Text Box 4">
          <a:hlinkClick xmlns:r="http://schemas.openxmlformats.org/officeDocument/2006/relationships" r:id="rId1"/>
          <a:extLst>
            <a:ext uri="{FF2B5EF4-FFF2-40B4-BE49-F238E27FC236}">
              <a16:creationId xmlns:a16="http://schemas.microsoft.com/office/drawing/2014/main" id="{00000000-0008-0000-0700-000003000000}"/>
            </a:ext>
          </a:extLst>
        </xdr:cNvPr>
        <xdr:cNvSpPr txBox="1">
          <a:spLocks noChangeAspect="1" noChangeArrowheads="1"/>
        </xdr:cNvSpPr>
      </xdr:nvSpPr>
      <xdr:spPr bwMode="auto">
        <a:xfrm>
          <a:off x="6200775" y="161925"/>
          <a:ext cx="2376000"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Retour à l'aperçu</a:t>
          </a:r>
        </a:p>
      </xdr:txBody>
    </xdr:sp>
    <xdr:clientData/>
  </xdr:twoCellAnchor>
  <xdr:twoCellAnchor editAs="oneCell">
    <xdr:from>
      <xdr:col>5</xdr:col>
      <xdr:colOff>190500</xdr:colOff>
      <xdr:row>3</xdr:row>
      <xdr:rowOff>47625</xdr:rowOff>
    </xdr:from>
    <xdr:to>
      <xdr:col>13</xdr:col>
      <xdr:colOff>142875</xdr:colOff>
      <xdr:row>20</xdr:row>
      <xdr:rowOff>9525</xdr:rowOff>
    </xdr:to>
    <xdr:pic>
      <xdr:nvPicPr>
        <xdr:cNvPr id="2" name="Imag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29375" y="742950"/>
          <a:ext cx="7115175" cy="3533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152400</xdr:colOff>
          <xdr:row>6</xdr:row>
          <xdr:rowOff>19050</xdr:rowOff>
        </xdr:from>
        <xdr:to>
          <xdr:col>2</xdr:col>
          <xdr:colOff>695325</xdr:colOff>
          <xdr:row>6</xdr:row>
          <xdr:rowOff>304800</xdr:rowOff>
        </xdr:to>
        <xdr:sp macro="" textlink="">
          <xdr:nvSpPr>
            <xdr:cNvPr id="16385" name="Spinner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451950</xdr:colOff>
      <xdr:row>2</xdr:row>
      <xdr:rowOff>15000</xdr:rowOff>
    </xdr:to>
    <xdr:sp macro="" textlink="">
      <xdr:nvSpPr>
        <xdr:cNvPr id="2" name="Text Box 4">
          <a:hlinkClick xmlns:r="http://schemas.openxmlformats.org/officeDocument/2006/relationships" r:id="rId1"/>
          <a:extLst>
            <a:ext uri="{FF2B5EF4-FFF2-40B4-BE49-F238E27FC236}">
              <a16:creationId xmlns:a16="http://schemas.microsoft.com/office/drawing/2014/main" id="{00000000-0008-0000-0800-000002000000}"/>
            </a:ext>
          </a:extLst>
        </xdr:cNvPr>
        <xdr:cNvSpPr txBox="1">
          <a:spLocks noChangeAspect="1" noChangeArrowheads="1"/>
        </xdr:cNvSpPr>
      </xdr:nvSpPr>
      <xdr:spPr bwMode="auto">
        <a:xfrm>
          <a:off x="6200775" y="161925"/>
          <a:ext cx="2376000"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Retour à l'aperçu</a:t>
          </a:r>
        </a:p>
      </xdr:txBody>
    </xdr:sp>
    <xdr:clientData/>
  </xdr:twoCellAnchor>
  <xdr:twoCellAnchor editAs="oneCell">
    <xdr:from>
      <xdr:col>5</xdr:col>
      <xdr:colOff>161925</xdr:colOff>
      <xdr:row>3</xdr:row>
      <xdr:rowOff>180975</xdr:rowOff>
    </xdr:from>
    <xdr:to>
      <xdr:col>13</xdr:col>
      <xdr:colOff>657225</xdr:colOff>
      <xdr:row>20</xdr:row>
      <xdr:rowOff>171450</xdr:rowOff>
    </xdr:to>
    <xdr:pic>
      <xdr:nvPicPr>
        <xdr:cNvPr id="4" name="Imag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00825" y="876300"/>
          <a:ext cx="7277100"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dh&#228;sionsgewicht%20-%20D-Wert%20-%20Sicher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häsionsgewicht"/>
      <sheetName val="D-Wert zwei Anhänger"/>
      <sheetName val="D-Wert ein Anhänger"/>
      <sheetName val="Anleitung"/>
      <sheetName val="Uebersicht Achslasten"/>
      <sheetName val="FG-Heck"/>
      <sheetName val="Front-Heck"/>
      <sheetName val="Front-SL"/>
      <sheetName val="FG-SL"/>
      <sheetName val="FL"/>
      <sheetName val="D-Wert Anhänger"/>
      <sheetName val="Übersicht Achslasten"/>
      <sheetName val="Anleitung Achslasten"/>
    </sheetNames>
    <sheetDataSet>
      <sheetData sheetId="0" refreshError="1"/>
      <sheetData sheetId="1"/>
      <sheetData sheetId="2"/>
      <sheetData sheetId="3"/>
      <sheetData sheetId="4"/>
      <sheetData sheetId="5" refreshError="1"/>
      <sheetData sheetId="6">
        <row r="21">
          <cell r="D21">
            <v>0</v>
          </cell>
        </row>
        <row r="22">
          <cell r="D22">
            <v>6000</v>
          </cell>
        </row>
        <row r="23">
          <cell r="D23">
            <v>3360</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58AE7-E082-4584-90C4-C1F2F5A47156}">
  <sheetPr>
    <pageSetUpPr fitToPage="1"/>
  </sheetPr>
  <dimension ref="B1:U35"/>
  <sheetViews>
    <sheetView tabSelected="1" zoomScaleNormal="100" workbookViewId="0">
      <selection activeCell="C4" sqref="C4:K4"/>
    </sheetView>
  </sheetViews>
  <sheetFormatPr baseColWidth="10" defaultRowHeight="12.75" x14ac:dyDescent="0.2"/>
  <cols>
    <col min="1" max="1" width="1.7109375" style="1" customWidth="1"/>
    <col min="2" max="2" width="14.140625" style="1" customWidth="1"/>
    <col min="3" max="3" width="1.7109375" style="1" customWidth="1"/>
    <col min="4" max="4" width="6.7109375" style="1" customWidth="1"/>
    <col min="5" max="5" width="5.7109375" style="1" customWidth="1"/>
    <col min="6" max="6" width="4.7109375" style="1" customWidth="1"/>
    <col min="7" max="7" width="5.7109375" style="1" customWidth="1"/>
    <col min="8" max="8" width="7.140625" style="1" customWidth="1"/>
    <col min="9" max="9" width="8.5703125" style="1" customWidth="1"/>
    <col min="10" max="10" width="6.5703125" style="1" customWidth="1"/>
    <col min="11" max="12" width="6.85546875" style="1" customWidth="1"/>
    <col min="13" max="14" width="10.7109375" style="1" customWidth="1"/>
    <col min="15" max="15" width="9.28515625" style="1" customWidth="1"/>
    <col min="16" max="16" width="3.5703125" style="1" customWidth="1"/>
    <col min="17" max="17" width="26.140625" style="1" customWidth="1"/>
    <col min="18" max="18" width="12" style="1" customWidth="1"/>
    <col min="19" max="19" width="11.42578125" style="1" customWidth="1"/>
    <col min="20" max="16384" width="11.42578125" style="1"/>
  </cols>
  <sheetData>
    <row r="1" spans="2:20" ht="12.75" customHeight="1" x14ac:dyDescent="0.2"/>
    <row r="2" spans="2:20" x14ac:dyDescent="0.2">
      <c r="B2" s="248" t="s">
        <v>30</v>
      </c>
      <c r="C2" s="248"/>
      <c r="D2" s="248"/>
      <c r="E2" s="248"/>
      <c r="F2" s="248"/>
      <c r="G2" s="248"/>
      <c r="H2" s="248"/>
      <c r="I2" s="248"/>
      <c r="J2" s="248"/>
      <c r="K2" s="248"/>
    </row>
    <row r="3" spans="2:20" s="8" customFormat="1" ht="25.5" customHeight="1" x14ac:dyDescent="0.2">
      <c r="B3" s="248"/>
      <c r="C3" s="248"/>
      <c r="D3" s="248"/>
      <c r="E3" s="248"/>
      <c r="F3" s="248"/>
      <c r="G3" s="248"/>
      <c r="H3" s="248"/>
      <c r="I3" s="248"/>
      <c r="J3" s="248"/>
      <c r="K3" s="248"/>
      <c r="L3" s="9"/>
    </row>
    <row r="4" spans="2:20" ht="23.25" customHeight="1" x14ac:dyDescent="0.25">
      <c r="B4" s="6" t="s">
        <v>105</v>
      </c>
      <c r="C4" s="249" t="s">
        <v>71</v>
      </c>
      <c r="D4" s="250"/>
      <c r="E4" s="250"/>
      <c r="F4" s="250"/>
      <c r="G4" s="250"/>
      <c r="H4" s="250"/>
      <c r="I4" s="250"/>
      <c r="J4" s="250"/>
      <c r="K4" s="251"/>
      <c r="L4" s="3"/>
      <c r="Q4" s="236" t="str">
        <f>IF(S17&lt;0.2,"Attention charge sur l'essieu avant trop basse","")</f>
        <v/>
      </c>
      <c r="R4" s="236"/>
      <c r="S4" s="236"/>
      <c r="T4" s="236"/>
    </row>
    <row r="5" spans="2:20" ht="29.25" customHeight="1" x14ac:dyDescent="0.2">
      <c r="B5" s="146" t="s">
        <v>32</v>
      </c>
      <c r="C5" s="240" t="s">
        <v>35</v>
      </c>
      <c r="D5" s="240"/>
      <c r="E5" s="240"/>
      <c r="F5" s="240"/>
      <c r="G5" s="240"/>
      <c r="H5" s="240"/>
      <c r="I5" s="240"/>
      <c r="K5" s="239" t="b">
        <v>1</v>
      </c>
      <c r="L5" s="239"/>
      <c r="Q5" s="236"/>
      <c r="R5" s="236"/>
      <c r="S5" s="236"/>
      <c r="T5" s="236"/>
    </row>
    <row r="6" spans="2:20" ht="5.25" customHeight="1" x14ac:dyDescent="0.2">
      <c r="B6" s="10"/>
      <c r="C6" s="10"/>
      <c r="D6" s="10"/>
      <c r="E6" s="6"/>
      <c r="H6" s="4"/>
      <c r="Q6" s="136"/>
      <c r="R6" s="136"/>
      <c r="S6" s="136"/>
      <c r="T6" s="136"/>
    </row>
    <row r="7" spans="2:20" ht="3" customHeight="1" x14ac:dyDescent="0.2">
      <c r="B7" s="2"/>
      <c r="C7" s="2"/>
      <c r="D7" s="2"/>
      <c r="E7" s="2"/>
      <c r="F7" s="2"/>
      <c r="G7" s="2"/>
      <c r="H7" s="2"/>
      <c r="I7" s="2"/>
      <c r="J7" s="2"/>
      <c r="K7" s="2"/>
      <c r="L7" s="2"/>
      <c r="M7" s="2"/>
      <c r="N7" s="2"/>
      <c r="O7" s="2"/>
      <c r="Q7" s="136"/>
      <c r="R7" s="136"/>
      <c r="S7" s="136"/>
      <c r="T7" s="136"/>
    </row>
    <row r="8" spans="2:20" ht="8.1" customHeight="1" x14ac:dyDescent="0.2">
      <c r="C8" s="7"/>
      <c r="D8" s="7"/>
      <c r="E8" s="6"/>
      <c r="H8" s="4"/>
      <c r="K8" s="12"/>
      <c r="L8" s="12"/>
      <c r="M8" s="12"/>
      <c r="Q8" s="136"/>
      <c r="R8" s="136"/>
      <c r="S8" s="136"/>
      <c r="T8" s="136"/>
    </row>
    <row r="9" spans="2:20" ht="33" customHeight="1" x14ac:dyDescent="0.2">
      <c r="B9" s="17"/>
      <c r="C9" s="252" t="s">
        <v>29</v>
      </c>
      <c r="D9" s="253"/>
      <c r="E9" s="253"/>
      <c r="F9" s="255">
        <f>IF(K5=TRUE,G26,S18)</f>
        <v>7500</v>
      </c>
      <c r="G9" s="256"/>
      <c r="H9" s="11"/>
      <c r="I9" s="211" t="s">
        <v>34</v>
      </c>
      <c r="J9" s="259"/>
      <c r="K9" s="13"/>
      <c r="L9" s="230" t="s">
        <v>67</v>
      </c>
      <c r="M9" s="231"/>
      <c r="N9" s="231"/>
      <c r="O9" s="232"/>
      <c r="Q9" s="237" t="s">
        <v>36</v>
      </c>
      <c r="R9" s="237"/>
      <c r="S9" s="237"/>
      <c r="T9" s="237"/>
    </row>
    <row r="10" spans="2:20" ht="15" customHeight="1" x14ac:dyDescent="0.2">
      <c r="B10" s="17"/>
      <c r="C10" s="254"/>
      <c r="D10" s="254"/>
      <c r="E10" s="254"/>
      <c r="F10" s="257"/>
      <c r="G10" s="258"/>
      <c r="H10" s="11"/>
      <c r="I10" s="212">
        <v>2500</v>
      </c>
      <c r="J10" s="213"/>
      <c r="K10" s="12"/>
      <c r="L10" s="233"/>
      <c r="M10" s="234"/>
      <c r="N10" s="234"/>
      <c r="O10" s="235"/>
      <c r="Q10" s="237"/>
      <c r="R10" s="237"/>
      <c r="S10" s="237"/>
      <c r="T10" s="237"/>
    </row>
    <row r="11" spans="2:20" ht="14.25" customHeight="1" x14ac:dyDescent="0.2">
      <c r="M11" s="14"/>
      <c r="N11" s="14"/>
    </row>
    <row r="12" spans="2:20" ht="26.1" customHeight="1" x14ac:dyDescent="0.2">
      <c r="Q12" s="241" t="s">
        <v>69</v>
      </c>
      <c r="R12" s="242"/>
      <c r="S12" s="243"/>
      <c r="T12" s="285">
        <v>90</v>
      </c>
    </row>
    <row r="13" spans="2:20" ht="15" customHeight="1" x14ac:dyDescent="0.2">
      <c r="B13" s="210" t="s">
        <v>31</v>
      </c>
      <c r="Q13" s="242" t="s">
        <v>68</v>
      </c>
      <c r="R13" s="242"/>
      <c r="S13" s="243"/>
      <c r="T13" s="286">
        <v>272</v>
      </c>
    </row>
    <row r="14" spans="2:20" ht="26.1" customHeight="1" x14ac:dyDescent="0.2">
      <c r="B14" s="211"/>
      <c r="Q14" s="244" t="s">
        <v>70</v>
      </c>
      <c r="R14" s="245"/>
      <c r="S14" s="246"/>
      <c r="T14" s="287">
        <v>72</v>
      </c>
    </row>
    <row r="15" spans="2:20" ht="17.25" customHeight="1" x14ac:dyDescent="0.2">
      <c r="B15" s="128">
        <v>0</v>
      </c>
    </row>
    <row r="16" spans="2:20" ht="21.75" customHeight="1" x14ac:dyDescent="0.2">
      <c r="Q16" s="204" t="s">
        <v>72</v>
      </c>
      <c r="R16" s="205"/>
      <c r="S16" s="201">
        <f>(D24*T13+B15*(T13+T12)-I10*T14)/T13</f>
        <v>1538.2352941176471</v>
      </c>
      <c r="T16" s="20"/>
    </row>
    <row r="17" spans="2:21" ht="12.75" customHeight="1" x14ac:dyDescent="0.2">
      <c r="Q17" s="206" t="s">
        <v>73</v>
      </c>
      <c r="R17" s="207"/>
      <c r="S17" s="19">
        <f>S16/G26</f>
        <v>0.20509803921568628</v>
      </c>
      <c r="T17" s="20"/>
    </row>
    <row r="18" spans="2:21" ht="20.25" customHeight="1" x14ac:dyDescent="0.2">
      <c r="Q18" s="208" t="s">
        <v>74</v>
      </c>
      <c r="R18" s="209"/>
      <c r="S18" s="202">
        <f>(G24*T13+I10*(T13+T14)-B15*T12)/T13</f>
        <v>5961.7647058823532</v>
      </c>
      <c r="T18" s="20"/>
    </row>
    <row r="19" spans="2:21" ht="12.75" customHeight="1" x14ac:dyDescent="0.2"/>
    <row r="20" spans="2:21" ht="12.75" customHeight="1" x14ac:dyDescent="0.2">
      <c r="Q20" s="238" t="s">
        <v>75</v>
      </c>
      <c r="R20" s="238"/>
      <c r="S20" s="238"/>
      <c r="T20" s="238"/>
    </row>
    <row r="21" spans="2:21" ht="12.75" customHeight="1" x14ac:dyDescent="0.2">
      <c r="Q21" s="238"/>
      <c r="R21" s="238"/>
      <c r="S21" s="238"/>
      <c r="T21" s="238"/>
    </row>
    <row r="22" spans="2:21" ht="22.5" customHeight="1" x14ac:dyDescent="0.2">
      <c r="Q22" s="238"/>
      <c r="R22" s="238"/>
      <c r="S22" s="238"/>
      <c r="T22" s="238"/>
    </row>
    <row r="23" spans="2:21" ht="29.25" customHeight="1" x14ac:dyDescent="0.2">
      <c r="B23" s="48"/>
      <c r="D23" s="247" t="s">
        <v>38</v>
      </c>
      <c r="E23" s="247"/>
      <c r="F23" s="8"/>
      <c r="G23" s="247" t="s">
        <v>39</v>
      </c>
      <c r="H23" s="247"/>
      <c r="K23" s="226" t="s">
        <v>40</v>
      </c>
      <c r="L23" s="222"/>
      <c r="M23" s="222"/>
      <c r="N23" s="228">
        <f>N26-I10</f>
        <v>26590.909090909096</v>
      </c>
      <c r="Q23" s="238"/>
      <c r="R23" s="238"/>
      <c r="S23" s="238"/>
      <c r="T23" s="238"/>
      <c r="U23" s="14"/>
    </row>
    <row r="24" spans="2:21" ht="15" customHeight="1" x14ac:dyDescent="0.2">
      <c r="B24" s="203" t="s">
        <v>37</v>
      </c>
      <c r="D24" s="212">
        <v>2200</v>
      </c>
      <c r="E24" s="213"/>
      <c r="G24" s="212">
        <v>2800</v>
      </c>
      <c r="H24" s="213"/>
      <c r="I24" s="14"/>
      <c r="J24" s="14"/>
      <c r="K24" s="227"/>
      <c r="L24" s="223"/>
      <c r="M24" s="223"/>
      <c r="N24" s="229"/>
      <c r="Q24" s="14"/>
      <c r="R24" s="14"/>
      <c r="S24" s="14"/>
      <c r="T24" s="14"/>
      <c r="U24" s="14"/>
    </row>
    <row r="25" spans="2:21" ht="39" customHeight="1" x14ac:dyDescent="0.2">
      <c r="I25" s="14"/>
      <c r="J25" s="14"/>
      <c r="K25" s="14"/>
      <c r="L25" s="14"/>
      <c r="M25" s="14"/>
      <c r="Q25" s="14"/>
      <c r="R25" s="14"/>
      <c r="S25" s="14"/>
      <c r="T25" s="14"/>
      <c r="U25" s="14"/>
    </row>
    <row r="26" spans="2:21" ht="18" customHeight="1" x14ac:dyDescent="0.2">
      <c r="D26" s="214" t="s">
        <v>41</v>
      </c>
      <c r="E26" s="215"/>
      <c r="F26" s="215"/>
      <c r="G26" s="218">
        <f>SUM(S16,S18)</f>
        <v>7500</v>
      </c>
      <c r="H26" s="219"/>
      <c r="I26" s="16"/>
      <c r="J26" s="222" t="s">
        <v>42</v>
      </c>
      <c r="K26" s="222"/>
      <c r="L26" s="222"/>
      <c r="M26" s="222"/>
      <c r="N26" s="228">
        <f>R26-SUM(D24,G24)-B15</f>
        <v>29090.909090909096</v>
      </c>
      <c r="Q26" s="226" t="s">
        <v>43</v>
      </c>
      <c r="R26" s="228">
        <f>F9/22*100</f>
        <v>34090.909090909096</v>
      </c>
      <c r="S26" s="224"/>
    </row>
    <row r="27" spans="2:21" ht="12.75" customHeight="1" x14ac:dyDescent="0.2">
      <c r="D27" s="216"/>
      <c r="E27" s="217"/>
      <c r="F27" s="217"/>
      <c r="G27" s="220"/>
      <c r="H27" s="221"/>
      <c r="I27" s="16"/>
      <c r="J27" s="223"/>
      <c r="K27" s="223"/>
      <c r="L27" s="223"/>
      <c r="M27" s="223"/>
      <c r="N27" s="229"/>
      <c r="Q27" s="227"/>
      <c r="R27" s="229"/>
      <c r="S27" s="225"/>
    </row>
    <row r="28" spans="2:21" ht="12.75" customHeight="1" x14ac:dyDescent="0.2"/>
    <row r="29" spans="2:21" ht="12.75" customHeight="1" x14ac:dyDescent="0.2"/>
    <row r="30" spans="2:21" ht="26.25" customHeight="1" x14ac:dyDescent="0.2">
      <c r="B30" s="18"/>
      <c r="C30" s="18"/>
      <c r="D30" s="18"/>
      <c r="E30" s="18"/>
      <c r="M30" s="135"/>
    </row>
    <row r="31" spans="2:21" ht="12.75" customHeight="1" x14ac:dyDescent="0.2">
      <c r="C31" s="18"/>
      <c r="D31" s="18"/>
      <c r="E31" s="18"/>
    </row>
    <row r="32" spans="2:21" ht="12.75" customHeight="1" x14ac:dyDescent="0.2">
      <c r="C32" s="18"/>
      <c r="D32" s="18"/>
      <c r="E32" s="18"/>
    </row>
    <row r="33" spans="2:7" ht="12.75" customHeight="1" x14ac:dyDescent="0.2"/>
    <row r="34" spans="2:7" ht="12.75" customHeight="1" x14ac:dyDescent="0.2">
      <c r="F34" s="5"/>
      <c r="G34" s="5"/>
    </row>
    <row r="35" spans="2:7" ht="12.75" customHeight="1" x14ac:dyDescent="0.2">
      <c r="B35" s="15"/>
    </row>
  </sheetData>
  <sheetProtection algorithmName="SHA-512" hashValue="TkJENJTtEFvfAJ7ZPi3r2kuHe1tT/82CyYYlhvYwBoIYQd4mLZgmccYC4DxiBZ776KZmgLT5/YDgUNf9lyrcPA==" saltValue="OS671eejkHd3Rofx0ou5XQ==" spinCount="100000" sheet="1" objects="1" scenarios="1" selectLockedCells="1"/>
  <mergeCells count="32">
    <mergeCell ref="B2:K3"/>
    <mergeCell ref="C4:K4"/>
    <mergeCell ref="C9:E10"/>
    <mergeCell ref="F9:G10"/>
    <mergeCell ref="I9:J9"/>
    <mergeCell ref="L9:O10"/>
    <mergeCell ref="I10:J10"/>
    <mergeCell ref="Q4:T5"/>
    <mergeCell ref="Q9:T10"/>
    <mergeCell ref="Q20:T23"/>
    <mergeCell ref="K5:L5"/>
    <mergeCell ref="C5:I5"/>
    <mergeCell ref="K23:M24"/>
    <mergeCell ref="Q12:S12"/>
    <mergeCell ref="Q13:S13"/>
    <mergeCell ref="Q14:S14"/>
    <mergeCell ref="D23:E23"/>
    <mergeCell ref="G23:H23"/>
    <mergeCell ref="D24:E24"/>
    <mergeCell ref="D26:F27"/>
    <mergeCell ref="G26:H27"/>
    <mergeCell ref="J26:M27"/>
    <mergeCell ref="S26:S27"/>
    <mergeCell ref="Q26:Q27"/>
    <mergeCell ref="R26:R27"/>
    <mergeCell ref="N26:N27"/>
    <mergeCell ref="Q16:R16"/>
    <mergeCell ref="Q17:R17"/>
    <mergeCell ref="Q18:R18"/>
    <mergeCell ref="B13:B14"/>
    <mergeCell ref="G24:H24"/>
    <mergeCell ref="N23:N24"/>
  </mergeCells>
  <pageMargins left="0.9055118110236221" right="0.31496062992125984" top="0.39370078740157483" bottom="0.39370078740157483" header="0.31496062992125984" footer="0.31496062992125984"/>
  <pageSetup paperSize="9" fitToWidth="0" orientation="landscape" r:id="rId1"/>
  <headerFooter>
    <oddFooter>&amp;L&amp;8&amp;D, lzl/hf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locked="0" defaultSize="0" autoFill="0" autoLine="0" autoPict="0">
                <anchor>
                  <from>
                    <xdr:col>1</xdr:col>
                    <xdr:colOff>600075</xdr:colOff>
                    <xdr:row>4</xdr:row>
                    <xdr:rowOff>19050</xdr:rowOff>
                  </from>
                  <to>
                    <xdr:col>2</xdr:col>
                    <xdr:colOff>19050</xdr:colOff>
                    <xdr:row>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9557-1DCD-41CB-93F4-8560DF4D872B}">
  <sheetPr codeName="Tabelle2"/>
  <dimension ref="B2:Q19"/>
  <sheetViews>
    <sheetView showGridLines="0" zoomScaleNormal="100" workbookViewId="0">
      <selection activeCell="E9" sqref="E9"/>
    </sheetView>
  </sheetViews>
  <sheetFormatPr baseColWidth="10" defaultColWidth="11.5703125" defaultRowHeight="12.75" x14ac:dyDescent="0.2"/>
  <cols>
    <col min="1" max="2" width="9.7109375" style="49" customWidth="1"/>
    <col min="3" max="3" width="38.7109375" style="49" customWidth="1"/>
    <col min="4" max="4" width="6.7109375" style="49" customWidth="1"/>
    <col min="5" max="5" width="18.7109375" style="49" customWidth="1"/>
    <col min="6" max="6" width="2.42578125" style="49" customWidth="1"/>
    <col min="7" max="7" width="4.140625" style="49" customWidth="1"/>
    <col min="8" max="8" width="9.7109375" style="49" customWidth="1"/>
    <col min="9" max="9" width="18.7109375" style="49" customWidth="1"/>
    <col min="10" max="10" width="4.7109375" style="49" customWidth="1"/>
    <col min="11" max="11" width="25.7109375" style="49" customWidth="1"/>
    <col min="12" max="17" width="12.7109375" style="49" customWidth="1"/>
    <col min="18" max="16384" width="11.5703125" style="49"/>
  </cols>
  <sheetData>
    <row r="2" spans="2:17" ht="36" customHeight="1" x14ac:dyDescent="0.2">
      <c r="B2" s="262" t="s">
        <v>76</v>
      </c>
      <c r="C2" s="262"/>
      <c r="D2" s="262"/>
      <c r="E2" s="262"/>
      <c r="F2" s="262"/>
      <c r="G2" s="262"/>
      <c r="H2" s="262"/>
      <c r="I2" s="262"/>
      <c r="J2" s="262"/>
      <c r="K2" s="262"/>
    </row>
    <row r="3" spans="2:17" s="140" customFormat="1" ht="11.25" x14ac:dyDescent="0.2">
      <c r="B3" s="141"/>
      <c r="C3" s="142"/>
      <c r="D3" s="142"/>
      <c r="E3" s="142"/>
      <c r="F3" s="142"/>
      <c r="M3" s="198"/>
      <c r="N3" s="198" t="s">
        <v>14</v>
      </c>
    </row>
    <row r="4" spans="2:17" ht="3" customHeight="1" x14ac:dyDescent="0.2">
      <c r="B4" s="51"/>
      <c r="C4" s="51"/>
      <c r="D4" s="51"/>
      <c r="E4" s="51"/>
      <c r="F4" s="51"/>
      <c r="G4" s="51"/>
      <c r="H4" s="51"/>
      <c r="I4" s="51"/>
      <c r="J4" s="51"/>
      <c r="K4" s="51"/>
      <c r="L4" s="51"/>
      <c r="M4" s="199"/>
      <c r="N4" s="199"/>
    </row>
    <row r="5" spans="2:17" ht="162" customHeight="1" thickBot="1" x14ac:dyDescent="0.25">
      <c r="I5" s="264" t="s">
        <v>64</v>
      </c>
      <c r="J5" s="265"/>
      <c r="K5" s="265"/>
      <c r="L5" s="265"/>
      <c r="M5" s="265"/>
      <c r="N5" s="265"/>
    </row>
    <row r="6" spans="2:17" ht="18" customHeight="1" thickBot="1" x14ac:dyDescent="0.3">
      <c r="B6" s="122" t="s">
        <v>44</v>
      </c>
      <c r="C6" s="123"/>
      <c r="D6" s="124"/>
      <c r="E6" s="125"/>
      <c r="G6" s="49" t="s">
        <v>2</v>
      </c>
      <c r="H6" s="260" t="s">
        <v>50</v>
      </c>
      <c r="I6" s="261"/>
      <c r="J6" s="261"/>
      <c r="K6" s="261"/>
      <c r="L6" s="261"/>
      <c r="M6" s="261"/>
      <c r="N6" s="261"/>
      <c r="O6" s="137"/>
      <c r="P6" s="137"/>
      <c r="Q6" s="137"/>
    </row>
    <row r="7" spans="2:17" ht="18" customHeight="1" x14ac:dyDescent="0.25">
      <c r="B7" s="118"/>
      <c r="C7" s="119"/>
      <c r="E7" s="120"/>
      <c r="H7" s="261"/>
      <c r="I7" s="261"/>
      <c r="J7" s="261"/>
      <c r="K7" s="261"/>
      <c r="L7" s="261"/>
      <c r="M7" s="261"/>
      <c r="N7" s="261"/>
      <c r="O7" s="137"/>
      <c r="P7" s="137"/>
      <c r="Q7" s="137"/>
    </row>
    <row r="8" spans="2:17" ht="18" customHeight="1" x14ac:dyDescent="0.2">
      <c r="B8" s="197" t="s">
        <v>45</v>
      </c>
      <c r="C8" s="196"/>
      <c r="D8" s="196" t="s">
        <v>0</v>
      </c>
      <c r="E8" s="126">
        <v>12</v>
      </c>
      <c r="F8" s="52"/>
      <c r="G8" s="56" t="s">
        <v>51</v>
      </c>
      <c r="K8" s="54"/>
      <c r="L8" s="54"/>
      <c r="M8" s="54"/>
      <c r="N8" s="54"/>
      <c r="O8" s="54"/>
      <c r="P8" s="54"/>
      <c r="Q8" s="54"/>
    </row>
    <row r="9" spans="2:17" ht="18" customHeight="1" x14ac:dyDescent="0.2">
      <c r="B9" s="197" t="s">
        <v>46</v>
      </c>
      <c r="C9" s="196"/>
      <c r="D9" s="196" t="s">
        <v>0</v>
      </c>
      <c r="E9" s="127">
        <v>28</v>
      </c>
      <c r="F9" s="52"/>
      <c r="G9" s="56" t="s">
        <v>51</v>
      </c>
      <c r="K9" s="54"/>
      <c r="L9" s="54"/>
      <c r="M9" s="54"/>
      <c r="N9" s="54"/>
      <c r="O9" s="54"/>
      <c r="P9" s="54"/>
      <c r="Q9" s="54"/>
    </row>
    <row r="10" spans="2:17" ht="9" customHeight="1" x14ac:dyDescent="0.2">
      <c r="B10" s="121"/>
      <c r="E10" s="120"/>
      <c r="F10" s="52"/>
      <c r="G10" s="56"/>
      <c r="K10" s="54"/>
      <c r="L10" s="54"/>
      <c r="M10" s="54"/>
      <c r="N10" s="54"/>
      <c r="O10" s="54"/>
      <c r="P10" s="54"/>
      <c r="Q10" s="54"/>
    </row>
    <row r="11" spans="2:17" ht="18" customHeight="1" thickBot="1" x14ac:dyDescent="0.25">
      <c r="B11" s="193" t="s">
        <v>47</v>
      </c>
      <c r="C11" s="194"/>
      <c r="D11" s="194" t="s">
        <v>1</v>
      </c>
      <c r="E11" s="195">
        <f>9.81*(E8*E9)/(E8+E9)</f>
        <v>82.404000000000011</v>
      </c>
      <c r="F11" s="52"/>
      <c r="G11" s="56" t="s">
        <v>52</v>
      </c>
      <c r="K11" s="54"/>
      <c r="L11" s="54"/>
      <c r="M11" s="54"/>
      <c r="N11" s="54"/>
      <c r="O11" s="54"/>
      <c r="P11" s="54"/>
      <c r="Q11" s="54"/>
    </row>
    <row r="12" spans="2:17" ht="18" customHeight="1" thickBot="1" x14ac:dyDescent="0.25">
      <c r="B12" s="54"/>
      <c r="E12" s="53"/>
      <c r="G12" s="56"/>
      <c r="K12" s="54"/>
      <c r="L12" s="54"/>
      <c r="M12" s="54"/>
      <c r="N12" s="54"/>
      <c r="O12" s="54"/>
      <c r="P12" s="54"/>
      <c r="Q12" s="54"/>
    </row>
    <row r="13" spans="2:17" ht="18" customHeight="1" thickBot="1" x14ac:dyDescent="0.3">
      <c r="B13" s="122" t="s">
        <v>48</v>
      </c>
      <c r="C13" s="123"/>
      <c r="D13" s="124"/>
      <c r="E13" s="125"/>
      <c r="G13" s="56" t="s">
        <v>3</v>
      </c>
      <c r="H13" s="260" t="s">
        <v>50</v>
      </c>
      <c r="I13" s="261"/>
      <c r="J13" s="261"/>
      <c r="K13" s="261"/>
      <c r="L13" s="261"/>
      <c r="M13" s="261"/>
      <c r="N13" s="261"/>
      <c r="O13" s="50"/>
      <c r="P13" s="50"/>
      <c r="Q13" s="50"/>
    </row>
    <row r="14" spans="2:17" ht="18" customHeight="1" x14ac:dyDescent="0.25">
      <c r="B14" s="118"/>
      <c r="C14" s="119"/>
      <c r="E14" s="120"/>
      <c r="G14" s="56"/>
      <c r="H14" s="261"/>
      <c r="I14" s="261"/>
      <c r="J14" s="261"/>
      <c r="K14" s="261"/>
      <c r="L14" s="261"/>
      <c r="M14" s="261"/>
      <c r="N14" s="261"/>
      <c r="O14" s="50"/>
      <c r="P14" s="50"/>
      <c r="Q14" s="50"/>
    </row>
    <row r="15" spans="2:17" ht="18" customHeight="1" x14ac:dyDescent="0.2">
      <c r="B15" s="197" t="s">
        <v>49</v>
      </c>
      <c r="C15" s="196"/>
      <c r="D15" s="196" t="s">
        <v>1</v>
      </c>
      <c r="E15" s="126">
        <v>82.4</v>
      </c>
      <c r="F15" s="52"/>
      <c r="G15" s="56" t="s">
        <v>53</v>
      </c>
      <c r="K15" s="54"/>
      <c r="L15" s="54"/>
      <c r="M15" s="54"/>
      <c r="N15" s="54"/>
      <c r="O15" s="54"/>
      <c r="P15" s="54"/>
      <c r="Q15" s="54"/>
    </row>
    <row r="16" spans="2:17" ht="18" customHeight="1" x14ac:dyDescent="0.2">
      <c r="B16" s="197" t="s">
        <v>45</v>
      </c>
      <c r="C16" s="196"/>
      <c r="D16" s="196" t="s">
        <v>0</v>
      </c>
      <c r="E16" s="127">
        <v>12</v>
      </c>
      <c r="F16" s="52"/>
      <c r="G16" s="263" t="s">
        <v>51</v>
      </c>
      <c r="H16" s="263"/>
      <c r="I16" s="263"/>
      <c r="J16" s="263"/>
      <c r="K16" s="263"/>
      <c r="L16" s="137"/>
      <c r="M16" s="137"/>
      <c r="N16" s="137"/>
      <c r="O16" s="50"/>
      <c r="P16" s="50"/>
      <c r="Q16" s="50"/>
    </row>
    <row r="17" spans="2:17" ht="9" customHeight="1" x14ac:dyDescent="0.2">
      <c r="B17" s="121"/>
      <c r="E17" s="120"/>
      <c r="F17" s="52"/>
      <c r="G17" s="56"/>
      <c r="K17" s="137"/>
      <c r="L17" s="137"/>
      <c r="M17" s="137"/>
      <c r="N17" s="137"/>
      <c r="O17" s="50"/>
      <c r="P17" s="50"/>
      <c r="Q17" s="50"/>
    </row>
    <row r="18" spans="2:17" s="50" customFormat="1" ht="18" customHeight="1" thickBot="1" x14ac:dyDescent="0.25">
      <c r="B18" s="193" t="s">
        <v>46</v>
      </c>
      <c r="C18" s="194"/>
      <c r="D18" s="194" t="s">
        <v>0</v>
      </c>
      <c r="E18" s="195">
        <f>+E16*E15/(9.81*E16-E15)</f>
        <v>27.99546998867498</v>
      </c>
      <c r="F18" s="200"/>
      <c r="G18" s="138" t="s">
        <v>52</v>
      </c>
      <c r="K18" s="137"/>
      <c r="L18" s="137"/>
      <c r="M18" s="137"/>
      <c r="N18" s="137"/>
    </row>
    <row r="19" spans="2:17" ht="18" customHeight="1" x14ac:dyDescent="0.2"/>
  </sheetData>
  <sheetProtection algorithmName="SHA-512" hashValue="Ip6fEkZ1c89dtdH+LFrSA4wc8bgHK4fS2ruc/vANtx0A8hPHJD0jIricwg5J2GggNUvxUjo0+4KxwIJiy91ZVg==" saltValue="36WfEILWmpk8Cb9HAcQFaA==" spinCount="100000" sheet="1" objects="1" scenarios="1" selectLockedCells="1"/>
  <mergeCells count="5">
    <mergeCell ref="H6:N7"/>
    <mergeCell ref="H13:N14"/>
    <mergeCell ref="B2:K2"/>
    <mergeCell ref="G16:K16"/>
    <mergeCell ref="I5:N5"/>
  </mergeCells>
  <pageMargins left="0.39370078740157483" right="0.39370078740157483" top="0.39370078740157483" bottom="0.39370078740157483" header="0.51181102362204722" footer="0.51181102362204722"/>
  <pageSetup paperSize="9" orientation="portrait"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2E832-9390-42B4-BC73-537E29FD63AD}">
  <sheetPr codeName="Tabelle9">
    <pageSetUpPr fitToPage="1"/>
  </sheetPr>
  <dimension ref="A1:I32"/>
  <sheetViews>
    <sheetView zoomScaleNormal="100" workbookViewId="0">
      <pane ySplit="2" topLeftCell="A4" activePane="bottomLeft" state="frozen"/>
      <selection sqref="A1:XFD1"/>
      <selection pane="bottomLeft"/>
    </sheetView>
  </sheetViews>
  <sheetFormatPr baseColWidth="10" defaultRowHeight="12.75" x14ac:dyDescent="0.2"/>
  <cols>
    <col min="1" max="1" width="6.7109375" style="22" customWidth="1"/>
    <col min="2" max="2" width="10.85546875" style="22" customWidth="1"/>
    <col min="3" max="16384" width="11.42578125" style="22"/>
  </cols>
  <sheetData>
    <row r="1" spans="1:9" ht="12.95" customHeight="1" x14ac:dyDescent="0.25">
      <c r="A1" s="33"/>
    </row>
    <row r="2" spans="1:9" ht="50.25" customHeight="1" x14ac:dyDescent="0.2">
      <c r="B2" s="44" t="s">
        <v>22</v>
      </c>
    </row>
    <row r="3" spans="1:9" ht="20.25" customHeight="1" x14ac:dyDescent="0.2">
      <c r="B3" s="22" t="s">
        <v>77</v>
      </c>
    </row>
    <row r="4" spans="1:9" ht="21.75" customHeight="1" x14ac:dyDescent="0.2">
      <c r="A4" s="144" t="s">
        <v>15</v>
      </c>
      <c r="B4" s="145" t="s">
        <v>17</v>
      </c>
    </row>
    <row r="6" spans="1:9" ht="12.75" customHeight="1" x14ac:dyDescent="0.2">
      <c r="A6" s="144" t="s">
        <v>16</v>
      </c>
      <c r="B6" s="268" t="s">
        <v>18</v>
      </c>
      <c r="C6" s="266"/>
      <c r="D6" s="266"/>
      <c r="E6" s="266"/>
      <c r="F6" s="139"/>
      <c r="G6" s="139"/>
      <c r="H6" s="139"/>
      <c r="I6" s="139"/>
    </row>
    <row r="7" spans="1:9" ht="12.75" customHeight="1" x14ac:dyDescent="0.2">
      <c r="B7" s="266" t="s">
        <v>19</v>
      </c>
      <c r="C7" s="266"/>
      <c r="D7" s="266"/>
      <c r="E7" s="266"/>
      <c r="F7" s="266"/>
      <c r="G7" s="139"/>
      <c r="H7" s="139"/>
      <c r="I7" s="139"/>
    </row>
    <row r="8" spans="1:9" x14ac:dyDescent="0.2">
      <c r="B8" s="266" t="s">
        <v>20</v>
      </c>
      <c r="C8" s="266"/>
      <c r="D8" s="266"/>
      <c r="E8" s="266"/>
      <c r="F8" s="266"/>
      <c r="G8" s="139"/>
      <c r="H8" s="139"/>
      <c r="I8" s="139"/>
    </row>
    <row r="9" spans="1:9" x14ac:dyDescent="0.2">
      <c r="B9" s="139"/>
      <c r="C9" s="139"/>
      <c r="D9" s="139"/>
      <c r="E9" s="139"/>
      <c r="F9" s="139"/>
      <c r="G9" s="139"/>
      <c r="H9" s="139"/>
      <c r="I9" s="139"/>
    </row>
    <row r="10" spans="1:9" x14ac:dyDescent="0.2">
      <c r="B10" s="139"/>
      <c r="C10" s="139"/>
      <c r="D10" s="139"/>
      <c r="E10" s="139"/>
      <c r="F10" s="139"/>
      <c r="G10" s="139"/>
      <c r="H10" s="139"/>
      <c r="I10" s="139"/>
    </row>
    <row r="11" spans="1:9" x14ac:dyDescent="0.2">
      <c r="B11" s="266" t="s">
        <v>21</v>
      </c>
      <c r="C11" s="266"/>
      <c r="D11" s="266"/>
      <c r="E11" s="266"/>
      <c r="F11" s="266"/>
      <c r="G11" s="266"/>
      <c r="H11" s="266"/>
      <c r="I11" s="266"/>
    </row>
    <row r="12" spans="1:9" x14ac:dyDescent="0.2">
      <c r="B12" s="266"/>
      <c r="C12" s="266"/>
      <c r="D12" s="266"/>
      <c r="E12" s="266"/>
      <c r="F12" s="266"/>
      <c r="G12" s="266"/>
      <c r="H12" s="266"/>
      <c r="I12" s="266"/>
    </row>
    <row r="13" spans="1:9" x14ac:dyDescent="0.2">
      <c r="B13" s="266"/>
      <c r="C13" s="266"/>
      <c r="D13" s="266"/>
      <c r="E13" s="266"/>
      <c r="F13" s="266"/>
      <c r="G13" s="266"/>
      <c r="H13" s="266"/>
      <c r="I13" s="266"/>
    </row>
    <row r="14" spans="1:9" ht="12.75" customHeight="1" x14ac:dyDescent="0.2">
      <c r="A14" s="31">
        <v>3</v>
      </c>
      <c r="B14" s="268" t="s">
        <v>78</v>
      </c>
      <c r="C14" s="266"/>
      <c r="D14" s="266"/>
      <c r="E14" s="266"/>
      <c r="F14" s="266"/>
      <c r="G14" s="266"/>
      <c r="H14" s="266"/>
      <c r="I14" s="266"/>
    </row>
    <row r="15" spans="1:9" x14ac:dyDescent="0.2">
      <c r="A15" s="36"/>
      <c r="B15" s="266"/>
      <c r="C15" s="266"/>
      <c r="D15" s="266"/>
      <c r="E15" s="266"/>
      <c r="F15" s="266"/>
      <c r="G15" s="266"/>
      <c r="H15" s="266"/>
      <c r="I15" s="266"/>
    </row>
    <row r="16" spans="1:9" x14ac:dyDescent="0.2">
      <c r="B16" s="266"/>
      <c r="C16" s="266"/>
      <c r="D16" s="266"/>
      <c r="E16" s="266"/>
      <c r="F16" s="266"/>
      <c r="G16" s="266"/>
      <c r="H16" s="266"/>
      <c r="I16" s="266"/>
    </row>
    <row r="17" spans="2:9" x14ac:dyDescent="0.2">
      <c r="B17" s="266"/>
      <c r="C17" s="266"/>
      <c r="D17" s="266"/>
      <c r="E17" s="266"/>
      <c r="F17" s="266"/>
      <c r="G17" s="266"/>
      <c r="H17" s="266"/>
      <c r="I17" s="266"/>
    </row>
    <row r="18" spans="2:9" x14ac:dyDescent="0.2">
      <c r="B18" s="266"/>
      <c r="C18" s="266"/>
      <c r="D18" s="266"/>
      <c r="E18" s="266"/>
      <c r="F18" s="266"/>
      <c r="G18" s="266"/>
      <c r="H18" s="266"/>
      <c r="I18" s="266"/>
    </row>
    <row r="19" spans="2:9" x14ac:dyDescent="0.2">
      <c r="B19" s="266"/>
      <c r="C19" s="266"/>
      <c r="D19" s="266"/>
      <c r="E19" s="266"/>
      <c r="F19" s="266"/>
      <c r="G19" s="266"/>
      <c r="H19" s="266"/>
      <c r="I19" s="266"/>
    </row>
    <row r="20" spans="2:9" x14ac:dyDescent="0.2">
      <c r="B20" s="266"/>
      <c r="C20" s="266"/>
      <c r="D20" s="266"/>
      <c r="E20" s="266"/>
      <c r="F20" s="266"/>
      <c r="G20" s="266"/>
      <c r="H20" s="266"/>
      <c r="I20" s="266"/>
    </row>
    <row r="21" spans="2:9" x14ac:dyDescent="0.2">
      <c r="B21" s="266"/>
      <c r="C21" s="266"/>
      <c r="D21" s="266"/>
      <c r="E21" s="266"/>
      <c r="F21" s="266"/>
      <c r="G21" s="266"/>
      <c r="H21" s="266"/>
      <c r="I21" s="266"/>
    </row>
    <row r="22" spans="2:9" ht="12.75" customHeight="1" x14ac:dyDescent="0.2">
      <c r="B22" s="266" t="s">
        <v>79</v>
      </c>
      <c r="C22" s="266"/>
      <c r="D22" s="266"/>
      <c r="E22" s="266"/>
      <c r="F22" s="266"/>
      <c r="G22" s="266"/>
      <c r="H22" s="266"/>
      <c r="I22" s="266"/>
    </row>
    <row r="23" spans="2:9" x14ac:dyDescent="0.2">
      <c r="B23" s="266"/>
      <c r="C23" s="266"/>
      <c r="D23" s="266"/>
      <c r="E23" s="266"/>
      <c r="F23" s="266"/>
      <c r="G23" s="266"/>
      <c r="H23" s="266"/>
      <c r="I23" s="266"/>
    </row>
    <row r="24" spans="2:9" x14ac:dyDescent="0.2">
      <c r="B24" s="266"/>
      <c r="C24" s="266"/>
      <c r="D24" s="266"/>
      <c r="E24" s="266"/>
      <c r="F24" s="266"/>
      <c r="G24" s="266"/>
      <c r="H24" s="266"/>
      <c r="I24" s="266"/>
    </row>
    <row r="25" spans="2:9" x14ac:dyDescent="0.2">
      <c r="B25" s="266"/>
      <c r="C25" s="266"/>
      <c r="D25" s="266"/>
      <c r="E25" s="266"/>
      <c r="F25" s="266"/>
      <c r="G25" s="266"/>
      <c r="H25" s="266"/>
      <c r="I25" s="266"/>
    </row>
    <row r="26" spans="2:9" x14ac:dyDescent="0.2">
      <c r="B26" s="266"/>
      <c r="C26" s="266"/>
      <c r="D26" s="266"/>
      <c r="E26" s="266"/>
      <c r="F26" s="266"/>
      <c r="G26" s="266"/>
      <c r="H26" s="266"/>
      <c r="I26" s="266"/>
    </row>
    <row r="27" spans="2:9" x14ac:dyDescent="0.2">
      <c r="B27" s="266"/>
      <c r="C27" s="266"/>
      <c r="D27" s="266"/>
      <c r="E27" s="266"/>
      <c r="F27" s="266"/>
      <c r="G27" s="266"/>
      <c r="H27" s="266"/>
      <c r="I27" s="266"/>
    </row>
    <row r="28" spans="2:9" x14ac:dyDescent="0.2">
      <c r="B28" s="143"/>
      <c r="C28" s="143"/>
      <c r="D28" s="143"/>
      <c r="E28" s="143"/>
      <c r="F28" s="143"/>
      <c r="G28" s="143"/>
      <c r="H28" s="143"/>
      <c r="I28" s="143"/>
    </row>
    <row r="29" spans="2:9" x14ac:dyDescent="0.2">
      <c r="B29" s="266" t="s">
        <v>80</v>
      </c>
      <c r="C29" s="267"/>
      <c r="D29" s="267"/>
      <c r="E29" s="267"/>
      <c r="F29" s="267"/>
      <c r="G29" s="267"/>
      <c r="H29" s="267"/>
      <c r="I29" s="267"/>
    </row>
    <row r="30" spans="2:9" x14ac:dyDescent="0.2">
      <c r="B30" s="267"/>
      <c r="C30" s="267"/>
      <c r="D30" s="267"/>
      <c r="E30" s="267"/>
      <c r="F30" s="267"/>
      <c r="G30" s="267"/>
      <c r="H30" s="267"/>
      <c r="I30" s="267"/>
    </row>
    <row r="31" spans="2:9" x14ac:dyDescent="0.2">
      <c r="B31" s="267"/>
      <c r="C31" s="267"/>
      <c r="D31" s="267"/>
      <c r="E31" s="267"/>
      <c r="F31" s="267"/>
      <c r="G31" s="267"/>
      <c r="H31" s="267"/>
      <c r="I31" s="267"/>
    </row>
    <row r="32" spans="2:9" x14ac:dyDescent="0.2">
      <c r="B32" s="267"/>
      <c r="C32" s="267"/>
      <c r="D32" s="267"/>
      <c r="E32" s="267"/>
      <c r="F32" s="267"/>
      <c r="G32" s="267"/>
      <c r="H32" s="267"/>
      <c r="I32" s="267"/>
    </row>
  </sheetData>
  <sheetProtection algorithmName="SHA-512" hashValue="M0capH1Z5+U7q3zhnYry3GECSXxLBaaDevR2GzS86Lr1kAnIFKpyxsOLOrTjCoCBpGoBG+lE8v16gs3ckzJZiA==" saltValue="sRV9fB48JEuUh3aPfTOe6A==" spinCount="100000" sheet="1" objects="1" scenarios="1" selectLockedCells="1"/>
  <dataConsolidate/>
  <mergeCells count="7">
    <mergeCell ref="B29:I32"/>
    <mergeCell ref="B14:I21"/>
    <mergeCell ref="B6:E6"/>
    <mergeCell ref="B8:F8"/>
    <mergeCell ref="B7:F7"/>
    <mergeCell ref="B11:I13"/>
    <mergeCell ref="B22:I27"/>
  </mergeCells>
  <pageMargins left="0.78740157480314965" right="0.78740157480314965" top="0.98425196850393704" bottom="0.98425196850393704" header="0.51181102362204722" footer="0.51181102362204722"/>
  <pageSetup paperSize="9" scale="67" fitToHeight="0" orientation="portrait" r:id="rId1"/>
  <headerFooter alignWithMargins="0"/>
  <rowBreaks count="1" manualBreakCount="1">
    <brk id="20" max="16383" man="1"/>
  </rowBreaks>
  <ignoredErrors>
    <ignoredError sqref="A4 A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09452-5138-4884-8C35-25FC016799B0}">
  <sheetPr codeName="Tabelle3">
    <pageSetUpPr fitToPage="1"/>
  </sheetPr>
  <dimension ref="A2:O31"/>
  <sheetViews>
    <sheetView zoomScaleNormal="100" workbookViewId="0"/>
  </sheetViews>
  <sheetFormatPr baseColWidth="10" defaultRowHeight="12.75" x14ac:dyDescent="0.2"/>
  <cols>
    <col min="1" max="1" width="4.28515625" style="22" customWidth="1"/>
    <col min="2" max="5" width="11.28515625" style="22" customWidth="1"/>
    <col min="6" max="6" width="5.7109375" style="22" customWidth="1"/>
    <col min="7" max="10" width="11.28515625" style="22" customWidth="1"/>
    <col min="11" max="11" width="5.7109375" style="22" customWidth="1"/>
    <col min="12" max="16384" width="11.42578125" style="22"/>
  </cols>
  <sheetData>
    <row r="2" spans="1:15" ht="22.5" customHeight="1" x14ac:dyDescent="0.3">
      <c r="A2" s="129"/>
      <c r="B2" s="43" t="s">
        <v>27</v>
      </c>
    </row>
    <row r="3" spans="1:15" s="24" customFormat="1" ht="31.5" customHeight="1" x14ac:dyDescent="0.2">
      <c r="B3" s="26" t="s">
        <v>28</v>
      </c>
    </row>
    <row r="4" spans="1:15" s="23" customFormat="1" ht="3" customHeight="1" x14ac:dyDescent="0.2">
      <c r="B4" s="130"/>
      <c r="C4" s="130"/>
      <c r="D4" s="130"/>
      <c r="E4" s="130"/>
      <c r="F4" s="130"/>
      <c r="G4" s="130"/>
      <c r="H4" s="130"/>
      <c r="I4" s="130"/>
      <c r="J4" s="130"/>
      <c r="K4" s="130"/>
      <c r="L4" s="130"/>
      <c r="M4" s="130"/>
      <c r="N4" s="130"/>
      <c r="O4" s="130"/>
    </row>
    <row r="6" spans="1:15" ht="12.75" customHeight="1" x14ac:dyDescent="0.2">
      <c r="B6" s="275" t="s">
        <v>23</v>
      </c>
      <c r="C6" s="276"/>
      <c r="D6" s="276"/>
      <c r="E6" s="277"/>
      <c r="G6" s="275" t="s">
        <v>24</v>
      </c>
      <c r="H6" s="276"/>
      <c r="I6" s="276"/>
      <c r="J6" s="277"/>
      <c r="K6" s="28"/>
      <c r="L6" s="275" t="s">
        <v>102</v>
      </c>
      <c r="M6" s="276"/>
      <c r="N6" s="276"/>
      <c r="O6" s="277"/>
    </row>
    <row r="7" spans="1:15" ht="12.75" customHeight="1" x14ac:dyDescent="0.2">
      <c r="B7" s="278"/>
      <c r="C7" s="279"/>
      <c r="D7" s="279"/>
      <c r="E7" s="280"/>
      <c r="G7" s="278"/>
      <c r="H7" s="279"/>
      <c r="I7" s="279"/>
      <c r="J7" s="280"/>
      <c r="K7" s="28"/>
      <c r="L7" s="278"/>
      <c r="M7" s="279"/>
      <c r="N7" s="279"/>
      <c r="O7" s="280"/>
    </row>
    <row r="8" spans="1:15" x14ac:dyDescent="0.2">
      <c r="B8" s="57"/>
      <c r="E8" s="58"/>
      <c r="G8" s="57"/>
      <c r="J8" s="58"/>
      <c r="L8" s="57"/>
      <c r="O8" s="58"/>
    </row>
    <row r="9" spans="1:15" x14ac:dyDescent="0.2">
      <c r="B9" s="57"/>
      <c r="E9" s="58"/>
      <c r="G9" s="57"/>
      <c r="J9" s="58"/>
      <c r="L9" s="57"/>
      <c r="O9" s="58"/>
    </row>
    <row r="10" spans="1:15" x14ac:dyDescent="0.2">
      <c r="B10" s="57"/>
      <c r="E10" s="58"/>
      <c r="G10" s="57"/>
      <c r="J10" s="58"/>
      <c r="L10" s="57"/>
      <c r="O10" s="58"/>
    </row>
    <row r="11" spans="1:15" x14ac:dyDescent="0.2">
      <c r="B11" s="57"/>
      <c r="E11" s="58"/>
      <c r="G11" s="57"/>
      <c r="J11" s="58"/>
      <c r="L11" s="57"/>
      <c r="O11" s="58"/>
    </row>
    <row r="12" spans="1:15" x14ac:dyDescent="0.2">
      <c r="B12" s="57"/>
      <c r="E12" s="58"/>
      <c r="G12" s="57"/>
      <c r="J12" s="58"/>
      <c r="L12" s="57"/>
      <c r="O12" s="58"/>
    </row>
    <row r="13" spans="1:15" x14ac:dyDescent="0.2">
      <c r="B13" s="57"/>
      <c r="E13" s="58"/>
      <c r="G13" s="57"/>
      <c r="J13" s="58"/>
      <c r="L13" s="57"/>
      <c r="O13" s="58"/>
    </row>
    <row r="14" spans="1:15" x14ac:dyDescent="0.2">
      <c r="B14" s="57"/>
      <c r="E14" s="58"/>
      <c r="G14" s="57"/>
      <c r="J14" s="58"/>
      <c r="L14" s="57"/>
      <c r="O14" s="58"/>
    </row>
    <row r="15" spans="1:15" x14ac:dyDescent="0.2">
      <c r="B15" s="57"/>
      <c r="E15" s="58"/>
      <c r="G15" s="57"/>
      <c r="J15" s="58"/>
      <c r="L15" s="57"/>
      <c r="O15" s="58"/>
    </row>
    <row r="16" spans="1:15" x14ac:dyDescent="0.2">
      <c r="B16" s="59"/>
      <c r="C16" s="60"/>
      <c r="D16" s="60"/>
      <c r="E16" s="61"/>
      <c r="G16" s="59"/>
      <c r="H16" s="60"/>
      <c r="I16" s="60"/>
      <c r="J16" s="61"/>
      <c r="L16" s="59"/>
      <c r="M16" s="60"/>
      <c r="N16" s="60"/>
      <c r="O16" s="61"/>
    </row>
    <row r="18" spans="2:12" ht="12.75" customHeight="1" x14ac:dyDescent="0.2">
      <c r="B18" s="269" t="s">
        <v>25</v>
      </c>
      <c r="C18" s="270"/>
      <c r="D18" s="270"/>
      <c r="E18" s="271"/>
      <c r="G18" s="269" t="s">
        <v>26</v>
      </c>
      <c r="H18" s="270"/>
      <c r="I18" s="270"/>
      <c r="J18" s="271"/>
      <c r="K18" s="28"/>
      <c r="L18" s="28"/>
    </row>
    <row r="19" spans="2:12" ht="20.25" customHeight="1" x14ac:dyDescent="0.2">
      <c r="B19" s="272"/>
      <c r="C19" s="273"/>
      <c r="D19" s="273"/>
      <c r="E19" s="274"/>
      <c r="G19" s="272"/>
      <c r="H19" s="273"/>
      <c r="I19" s="273"/>
      <c r="J19" s="274"/>
      <c r="K19" s="28"/>
      <c r="L19" s="28"/>
    </row>
    <row r="20" spans="2:12" x14ac:dyDescent="0.2">
      <c r="B20" s="57"/>
      <c r="E20" s="58"/>
      <c r="G20" s="57"/>
      <c r="J20" s="58"/>
    </row>
    <row r="21" spans="2:12" x14ac:dyDescent="0.2">
      <c r="B21" s="57"/>
      <c r="E21" s="58"/>
      <c r="G21" s="57"/>
      <c r="J21" s="58"/>
    </row>
    <row r="22" spans="2:12" x14ac:dyDescent="0.2">
      <c r="B22" s="57"/>
      <c r="E22" s="58"/>
      <c r="G22" s="57"/>
      <c r="J22" s="58"/>
    </row>
    <row r="23" spans="2:12" x14ac:dyDescent="0.2">
      <c r="B23" s="57"/>
      <c r="E23" s="58"/>
      <c r="G23" s="57"/>
      <c r="J23" s="58"/>
    </row>
    <row r="24" spans="2:12" x14ac:dyDescent="0.2">
      <c r="B24" s="57"/>
      <c r="E24" s="58"/>
      <c r="G24" s="57"/>
      <c r="J24" s="58"/>
    </row>
    <row r="25" spans="2:12" x14ac:dyDescent="0.2">
      <c r="B25" s="57"/>
      <c r="E25" s="58"/>
      <c r="G25" s="57"/>
      <c r="J25" s="58"/>
    </row>
    <row r="26" spans="2:12" x14ac:dyDescent="0.2">
      <c r="B26" s="57"/>
      <c r="E26" s="58"/>
      <c r="G26" s="57"/>
      <c r="J26" s="58"/>
    </row>
    <row r="27" spans="2:12" x14ac:dyDescent="0.2">
      <c r="B27" s="57"/>
      <c r="E27" s="58"/>
      <c r="G27" s="57"/>
      <c r="J27" s="58"/>
    </row>
    <row r="28" spans="2:12" x14ac:dyDescent="0.2">
      <c r="B28" s="59"/>
      <c r="C28" s="60"/>
      <c r="D28" s="60"/>
      <c r="E28" s="61"/>
      <c r="G28" s="59"/>
      <c r="H28" s="60"/>
      <c r="I28" s="60"/>
      <c r="J28" s="61"/>
    </row>
    <row r="30" spans="2:12" ht="12.75" customHeight="1" x14ac:dyDescent="0.2"/>
    <row r="31" spans="2:12" ht="12.75" customHeight="1" x14ac:dyDescent="0.2"/>
  </sheetData>
  <sheetProtection algorithmName="SHA-512" hashValue="Fl0pqPBKzU85/Tohgn2TGivRE/OqCzCaEGuG2JFrhqgqjvoavkbld4M6eRuPrSoPuOp1BaDL4or5hjGf/zoolw==" saltValue="J0W/1tDauEfs7lEdBtvZ8g==" spinCount="100000" sheet="1" objects="1" scenarios="1" selectLockedCells="1"/>
  <mergeCells count="5">
    <mergeCell ref="B18:E19"/>
    <mergeCell ref="L6:O7"/>
    <mergeCell ref="B6:E7"/>
    <mergeCell ref="G6:J7"/>
    <mergeCell ref="G18:J19"/>
  </mergeCells>
  <pageMargins left="0.78740157480314965" right="0.78740157480314965" top="0.98425196850393704" bottom="0.98425196850393704" header="0.51181102362204722" footer="0.51181102362204722"/>
  <pageSetup paperSize="9" scale="4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32E6E-1954-4C90-A06F-FF027ECD0881}">
  <sheetPr codeName="Tabelle4"/>
  <dimension ref="A1:L29"/>
  <sheetViews>
    <sheetView zoomScaleNormal="100" workbookViewId="0">
      <selection activeCell="D6" sqref="D6"/>
    </sheetView>
  </sheetViews>
  <sheetFormatPr baseColWidth="10" defaultRowHeight="12.75" x14ac:dyDescent="0.2"/>
  <cols>
    <col min="1" max="1" width="6.7109375" style="22" customWidth="1"/>
    <col min="2" max="2" width="64" style="22" customWidth="1"/>
    <col min="3" max="3" width="11.7109375" style="79" customWidth="1"/>
    <col min="4" max="4" width="10.7109375" style="79" customWidth="1"/>
    <col min="5" max="5" width="6.7109375" style="79" customWidth="1"/>
    <col min="6" max="6" width="4.7109375" style="22" customWidth="1"/>
    <col min="7" max="7" width="11.42578125" style="22"/>
    <col min="8" max="8" width="8.140625" style="22" customWidth="1"/>
    <col min="9" max="9" width="9.28515625" style="22" customWidth="1"/>
    <col min="10" max="10" width="11.42578125" style="22"/>
    <col min="11" max="11" width="15.7109375" style="22" customWidth="1"/>
    <col min="12" max="16384" width="11.42578125" style="22"/>
  </cols>
  <sheetData>
    <row r="1" spans="1:5" ht="12.95" customHeight="1" x14ac:dyDescent="0.2"/>
    <row r="2" spans="1:5" ht="30" customHeight="1" x14ac:dyDescent="0.2">
      <c r="B2" s="43" t="s">
        <v>83</v>
      </c>
    </row>
    <row r="3" spans="1:5" ht="12" customHeight="1" thickBot="1" x14ac:dyDescent="0.25">
      <c r="B3" s="32"/>
    </row>
    <row r="4" spans="1:5" ht="15" customHeight="1" x14ac:dyDescent="0.2">
      <c r="B4" s="281" t="s">
        <v>54</v>
      </c>
      <c r="C4" s="113"/>
      <c r="D4" s="113"/>
      <c r="E4" s="114"/>
    </row>
    <row r="5" spans="1:5" ht="15" customHeight="1" x14ac:dyDescent="0.2">
      <c r="B5" s="282"/>
      <c r="E5" s="115"/>
    </row>
    <row r="6" spans="1:5" s="68" customFormat="1" ht="18" customHeight="1" x14ac:dyDescent="0.2">
      <c r="B6" s="69" t="s">
        <v>55</v>
      </c>
      <c r="C6" s="70" t="s">
        <v>63</v>
      </c>
      <c r="D6" s="71">
        <v>4700</v>
      </c>
      <c r="E6" s="84" t="s">
        <v>4</v>
      </c>
    </row>
    <row r="7" spans="1:5" ht="26.1" customHeight="1" x14ac:dyDescent="0.2">
      <c r="B7" s="69" t="s">
        <v>56</v>
      </c>
      <c r="C7" s="85">
        <v>90</v>
      </c>
      <c r="D7" s="76">
        <f>C7/2</f>
        <v>45</v>
      </c>
      <c r="E7" s="84" t="s">
        <v>5</v>
      </c>
    </row>
    <row r="8" spans="1:5" s="68" customFormat="1" ht="18" customHeight="1" x14ac:dyDescent="0.2">
      <c r="B8" s="69" t="s">
        <v>39</v>
      </c>
      <c r="C8" s="70"/>
      <c r="D8" s="75">
        <f>D6*(100-D7)/100</f>
        <v>2585</v>
      </c>
      <c r="E8" s="84" t="s">
        <v>4</v>
      </c>
    </row>
    <row r="9" spans="1:5" ht="18" customHeight="1" x14ac:dyDescent="0.2">
      <c r="A9" s="68"/>
      <c r="B9" s="69" t="s">
        <v>38</v>
      </c>
      <c r="C9" s="70"/>
      <c r="D9" s="75">
        <f>D6*D7/100</f>
        <v>2115</v>
      </c>
      <c r="E9" s="84" t="s">
        <v>4</v>
      </c>
    </row>
    <row r="10" spans="1:5" s="68" customFormat="1" ht="18" customHeight="1" x14ac:dyDescent="0.2">
      <c r="B10" s="69" t="s">
        <v>86</v>
      </c>
      <c r="C10" s="70" t="s">
        <v>62</v>
      </c>
      <c r="D10" s="71">
        <v>0</v>
      </c>
      <c r="E10" s="84" t="s">
        <v>4</v>
      </c>
    </row>
    <row r="11" spans="1:5" s="68" customFormat="1" ht="18" customHeight="1" thickBot="1" x14ac:dyDescent="0.25">
      <c r="B11" s="72" t="s">
        <v>85</v>
      </c>
      <c r="C11" s="73" t="s">
        <v>84</v>
      </c>
      <c r="D11" s="74">
        <v>0</v>
      </c>
      <c r="E11" s="96" t="s">
        <v>4</v>
      </c>
    </row>
    <row r="12" spans="1:5" ht="15" customHeight="1" thickBot="1" x14ac:dyDescent="0.25">
      <c r="B12" s="37"/>
      <c r="C12" s="62"/>
      <c r="D12" s="62"/>
      <c r="E12" s="62"/>
    </row>
    <row r="13" spans="1:5" ht="15" customHeight="1" x14ac:dyDescent="0.2">
      <c r="B13" s="281" t="s">
        <v>103</v>
      </c>
      <c r="C13" s="63"/>
      <c r="D13" s="63"/>
      <c r="E13" s="116"/>
    </row>
    <row r="14" spans="1:5" ht="15" customHeight="1" x14ac:dyDescent="0.2">
      <c r="B14" s="282"/>
      <c r="C14" s="62"/>
      <c r="D14" s="62"/>
      <c r="E14" s="117"/>
    </row>
    <row r="15" spans="1:5" s="68" customFormat="1" ht="18" customHeight="1" x14ac:dyDescent="0.2">
      <c r="B15" s="69" t="s">
        <v>59</v>
      </c>
      <c r="C15" s="70" t="s">
        <v>6</v>
      </c>
      <c r="D15" s="71">
        <v>2720</v>
      </c>
      <c r="E15" s="84" t="s">
        <v>7</v>
      </c>
    </row>
    <row r="16" spans="1:5" s="68" customFormat="1" ht="18" customHeight="1" x14ac:dyDescent="0.2">
      <c r="B16" s="69" t="s">
        <v>82</v>
      </c>
      <c r="C16" s="70" t="s">
        <v>8</v>
      </c>
      <c r="D16" s="71">
        <v>1500</v>
      </c>
      <c r="E16" s="84" t="s">
        <v>7</v>
      </c>
    </row>
    <row r="17" spans="2:12" s="68" customFormat="1" ht="18" customHeight="1" x14ac:dyDescent="0.2">
      <c r="B17" s="69" t="s">
        <v>87</v>
      </c>
      <c r="C17" s="70" t="s">
        <v>9</v>
      </c>
      <c r="D17" s="71">
        <v>1000</v>
      </c>
      <c r="E17" s="84" t="s">
        <v>7</v>
      </c>
    </row>
    <row r="18" spans="2:12" s="68" customFormat="1" ht="18" customHeight="1" thickBot="1" x14ac:dyDescent="0.25">
      <c r="B18" s="72" t="s">
        <v>88</v>
      </c>
      <c r="C18" s="73" t="s">
        <v>10</v>
      </c>
      <c r="D18" s="74">
        <v>900</v>
      </c>
      <c r="E18" s="96" t="s">
        <v>7</v>
      </c>
    </row>
    <row r="19" spans="2:12" ht="8.1" customHeight="1" x14ac:dyDescent="0.2">
      <c r="C19" s="64" t="s">
        <v>11</v>
      </c>
      <c r="D19" s="64">
        <f>b+_c</f>
        <v>2500</v>
      </c>
      <c r="E19" s="62"/>
    </row>
    <row r="20" spans="2:12" ht="8.1" customHeight="1" thickBot="1" x14ac:dyDescent="0.25">
      <c r="B20" s="37"/>
      <c r="C20" s="64" t="s">
        <v>12</v>
      </c>
      <c r="D20" s="64">
        <f>d</f>
        <v>900</v>
      </c>
      <c r="E20" s="62"/>
    </row>
    <row r="21" spans="2:12" s="24" customFormat="1" ht="21.95" customHeight="1" x14ac:dyDescent="0.2">
      <c r="B21" s="38" t="s">
        <v>91</v>
      </c>
      <c r="C21" s="65"/>
      <c r="D21" s="65">
        <f>SUM(D6,GHeck,GFront)</f>
        <v>4700</v>
      </c>
      <c r="E21" s="110" t="s">
        <v>4</v>
      </c>
    </row>
    <row r="22" spans="2:12" s="24" customFormat="1" ht="21.95" customHeight="1" x14ac:dyDescent="0.2">
      <c r="B22" s="39" t="s">
        <v>89</v>
      </c>
      <c r="C22" s="94"/>
      <c r="D22" s="66">
        <f>(GHalt*a+GHeck*(a+h)-GFront*f)/a</f>
        <v>2585</v>
      </c>
      <c r="E22" s="111" t="s">
        <v>4</v>
      </c>
    </row>
    <row r="23" spans="2:12" s="24" customFormat="1" ht="21.95" customHeight="1" x14ac:dyDescent="0.2">
      <c r="B23" s="39" t="s">
        <v>90</v>
      </c>
      <c r="C23" s="94"/>
      <c r="D23" s="66">
        <f>(GValt*a+GFront*(a+f)-GHeck*h)/a</f>
        <v>2115</v>
      </c>
      <c r="E23" s="111" t="s">
        <v>4</v>
      </c>
    </row>
    <row r="24" spans="2:12" s="24" customFormat="1" ht="21.95" customHeight="1" thickBot="1" x14ac:dyDescent="0.25">
      <c r="B24" s="40" t="s">
        <v>56</v>
      </c>
      <c r="C24" s="95"/>
      <c r="D24" s="67">
        <f>D23/D21*100</f>
        <v>45</v>
      </c>
      <c r="E24" s="112" t="s">
        <v>5</v>
      </c>
      <c r="F24" s="25" t="str">
        <f>IF(D24&lt;19.5,"Achtung Vorderachslast unter 20%, Frontballast erhöhen oder Heckbelastung verringern"," ")</f>
        <v xml:space="preserve"> </v>
      </c>
      <c r="G24" s="25"/>
      <c r="H24" s="25"/>
      <c r="I24" s="25"/>
      <c r="J24" s="25"/>
      <c r="K24" s="26"/>
      <c r="L24" s="26"/>
    </row>
    <row r="25" spans="2:12" ht="15" x14ac:dyDescent="0.2">
      <c r="F25" s="27" t="str">
        <f>IF(D24&lt;19.5,"Frontgewicht mindestens"," ")</f>
        <v xml:space="preserve"> </v>
      </c>
      <c r="G25" s="28"/>
      <c r="I25" s="29" t="str">
        <f>IF(D24&lt;19.5,#REF!," ")</f>
        <v xml:space="preserve"> </v>
      </c>
      <c r="J25" s="30" t="str">
        <f>IF(D24&lt;19.5,"kg"," ")</f>
        <v xml:space="preserve"> </v>
      </c>
    </row>
    <row r="26" spans="2:12" ht="15" x14ac:dyDescent="0.2">
      <c r="H26" s="28"/>
      <c r="L26" s="28"/>
    </row>
    <row r="27" spans="2:12" ht="15" x14ac:dyDescent="0.2">
      <c r="L27" s="28"/>
    </row>
    <row r="28" spans="2:12" ht="15" x14ac:dyDescent="0.2">
      <c r="L28" s="28"/>
    </row>
    <row r="29" spans="2:12" x14ac:dyDescent="0.2">
      <c r="G29" s="31"/>
      <c r="H29" s="31"/>
    </row>
  </sheetData>
  <sheetProtection algorithmName="SHA-512" hashValue="Zl4GkQOhwIhi3QtuKOV2nT3yg9Wk8aw0GZ3EL+RhxljydHNTYEVFKwkaR5T5U8cU5JjN+xDhcLexN1uJBVk5Ng==" saltValue="mxPp060im7NRVPEdGZepwA==" spinCount="100000" sheet="1" objects="1" scenarios="1" selectLockedCells="1"/>
  <mergeCells count="2">
    <mergeCell ref="B4:B5"/>
    <mergeCell ref="B13:B14"/>
  </mergeCells>
  <conditionalFormatting sqref="E24">
    <cfRule type="cellIs" dxfId="8" priority="1" stopIfTrue="1" operator="lessThan">
      <formula>20</formula>
    </cfRule>
  </conditionalFormatting>
  <conditionalFormatting sqref="D24">
    <cfRule type="cellIs" dxfId="7"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2" r:id="rId4" name="Spinner 2">
              <controlPr defaultSize="0" autoPict="0">
                <anchor moveWithCells="1" sizeWithCells="1">
                  <from>
                    <xdr:col>2</xdr:col>
                    <xdr:colOff>161925</xdr:colOff>
                    <xdr:row>6</xdr:row>
                    <xdr:rowOff>19050</xdr:rowOff>
                  </from>
                  <to>
                    <xdr:col>2</xdr:col>
                    <xdr:colOff>704850</xdr:colOff>
                    <xdr:row>6</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6BFB-6F27-4D5E-96C4-713606C8B251}">
  <sheetPr codeName="Tabelle5"/>
  <dimension ref="B1:N30"/>
  <sheetViews>
    <sheetView zoomScaleNormal="100" workbookViewId="0">
      <selection activeCell="D10" sqref="D10"/>
    </sheetView>
  </sheetViews>
  <sheetFormatPr baseColWidth="10" defaultRowHeight="12.75" x14ac:dyDescent="0.2"/>
  <cols>
    <col min="1" max="1" width="6.7109375" style="22" customWidth="1"/>
    <col min="2" max="2" width="61" style="22" customWidth="1"/>
    <col min="3" max="3" width="11.7109375" style="79" customWidth="1"/>
    <col min="4" max="4" width="10.7109375" style="79" customWidth="1"/>
    <col min="5" max="5" width="6.7109375" style="79" customWidth="1"/>
    <col min="6" max="7" width="11.42578125" style="22"/>
    <col min="8" max="8" width="8.140625" style="22" customWidth="1"/>
    <col min="9" max="9" width="9.28515625" style="22" customWidth="1"/>
    <col min="10" max="10" width="11.42578125" style="22"/>
    <col min="11" max="11" width="15.7109375" style="22" customWidth="1"/>
    <col min="12" max="12" width="11.42578125" style="22"/>
    <col min="13" max="13" width="28.5703125" style="22" customWidth="1"/>
    <col min="14" max="14" width="16" style="22" customWidth="1"/>
    <col min="15" max="16384" width="11.42578125" style="22"/>
  </cols>
  <sheetData>
    <row r="1" spans="2:5" ht="12.95" customHeight="1" x14ac:dyDescent="0.2"/>
    <row r="2" spans="2:5" ht="30" customHeight="1" x14ac:dyDescent="0.2">
      <c r="B2" s="43" t="s">
        <v>24</v>
      </c>
    </row>
    <row r="3" spans="2:5" ht="12" customHeight="1" thickBot="1" x14ac:dyDescent="0.25">
      <c r="B3" s="21"/>
    </row>
    <row r="4" spans="2:5" ht="15" customHeight="1" x14ac:dyDescent="0.2">
      <c r="B4" s="281" t="s">
        <v>54</v>
      </c>
      <c r="C4" s="80"/>
      <c r="D4" s="80"/>
      <c r="E4" s="81"/>
    </row>
    <row r="5" spans="2:5" ht="15" customHeight="1" x14ac:dyDescent="0.2">
      <c r="B5" s="282"/>
      <c r="C5" s="82"/>
      <c r="D5" s="82"/>
      <c r="E5" s="83"/>
    </row>
    <row r="6" spans="2:5" ht="18" customHeight="1" x14ac:dyDescent="0.2">
      <c r="B6" s="69" t="s">
        <v>55</v>
      </c>
      <c r="C6" s="70" t="s">
        <v>63</v>
      </c>
      <c r="D6" s="71">
        <v>6500</v>
      </c>
      <c r="E6" s="84" t="s">
        <v>4</v>
      </c>
    </row>
    <row r="7" spans="2:5" ht="26.1" customHeight="1" x14ac:dyDescent="0.2">
      <c r="B7" s="69" t="s">
        <v>56</v>
      </c>
      <c r="C7" s="85">
        <v>88</v>
      </c>
      <c r="D7" s="76">
        <f>C7/2</f>
        <v>44</v>
      </c>
      <c r="E7" s="84" t="s">
        <v>5</v>
      </c>
    </row>
    <row r="8" spans="2:5" ht="18" customHeight="1" x14ac:dyDescent="0.2">
      <c r="B8" s="69" t="s">
        <v>39</v>
      </c>
      <c r="C8" s="70"/>
      <c r="D8" s="75">
        <f>D6*(100-D7)/100</f>
        <v>3640</v>
      </c>
      <c r="E8" s="84" t="s">
        <v>4</v>
      </c>
    </row>
    <row r="9" spans="2:5" ht="18" customHeight="1" x14ac:dyDescent="0.2">
      <c r="B9" s="69" t="s">
        <v>38</v>
      </c>
      <c r="C9" s="70"/>
      <c r="D9" s="75">
        <f>D6*D7/100</f>
        <v>2860</v>
      </c>
      <c r="E9" s="84" t="s">
        <v>4</v>
      </c>
    </row>
    <row r="10" spans="2:5" ht="18" customHeight="1" x14ac:dyDescent="0.2">
      <c r="B10" s="69" t="s">
        <v>57</v>
      </c>
      <c r="C10" s="70" t="s">
        <v>62</v>
      </c>
      <c r="D10" s="71">
        <v>0</v>
      </c>
      <c r="E10" s="84" t="s">
        <v>4</v>
      </c>
    </row>
    <row r="11" spans="2:5" ht="18" customHeight="1" thickBot="1" x14ac:dyDescent="0.25">
      <c r="B11" s="72" t="s">
        <v>58</v>
      </c>
      <c r="C11" s="73" t="s">
        <v>61</v>
      </c>
      <c r="D11" s="74">
        <v>0</v>
      </c>
      <c r="E11" s="87" t="s">
        <v>4</v>
      </c>
    </row>
    <row r="12" spans="2:5" ht="15" customHeight="1" thickBot="1" x14ac:dyDescent="0.25">
      <c r="B12" s="77"/>
      <c r="C12" s="86"/>
      <c r="D12" s="86"/>
      <c r="E12" s="88"/>
    </row>
    <row r="13" spans="2:5" ht="15" customHeight="1" x14ac:dyDescent="0.2">
      <c r="B13" s="281" t="s">
        <v>103</v>
      </c>
      <c r="C13" s="89"/>
      <c r="D13" s="89"/>
      <c r="E13" s="90"/>
    </row>
    <row r="14" spans="2:5" ht="15" customHeight="1" x14ac:dyDescent="0.2">
      <c r="B14" s="282"/>
      <c r="C14" s="86"/>
      <c r="D14" s="86"/>
      <c r="E14" s="91"/>
    </row>
    <row r="15" spans="2:5" ht="18" customHeight="1" x14ac:dyDescent="0.2">
      <c r="B15" s="69" t="s">
        <v>59</v>
      </c>
      <c r="C15" s="70" t="s">
        <v>6</v>
      </c>
      <c r="D15" s="71">
        <v>2500</v>
      </c>
      <c r="E15" s="84" t="s">
        <v>7</v>
      </c>
    </row>
    <row r="16" spans="2:5" ht="18" customHeight="1" x14ac:dyDescent="0.2">
      <c r="B16" s="69" t="s">
        <v>82</v>
      </c>
      <c r="C16" s="70" t="s">
        <v>8</v>
      </c>
      <c r="D16" s="71">
        <v>0</v>
      </c>
      <c r="E16" s="84" t="s">
        <v>7</v>
      </c>
    </row>
    <row r="17" spans="2:14" ht="18" customHeight="1" x14ac:dyDescent="0.2">
      <c r="B17" s="69" t="s">
        <v>92</v>
      </c>
      <c r="C17" s="70" t="s">
        <v>9</v>
      </c>
      <c r="D17" s="71">
        <v>0</v>
      </c>
      <c r="E17" s="84" t="s">
        <v>7</v>
      </c>
    </row>
    <row r="18" spans="2:14" ht="18" customHeight="1" x14ac:dyDescent="0.2">
      <c r="B18" s="78" t="s">
        <v>93</v>
      </c>
      <c r="C18" s="92" t="s">
        <v>10</v>
      </c>
      <c r="D18" s="71">
        <v>0</v>
      </c>
      <c r="E18" s="84" t="s">
        <v>7</v>
      </c>
    </row>
    <row r="19" spans="2:14" ht="18" customHeight="1" thickBot="1" x14ac:dyDescent="0.25">
      <c r="B19" s="72" t="s">
        <v>94</v>
      </c>
      <c r="C19" s="73" t="s">
        <v>13</v>
      </c>
      <c r="D19" s="74">
        <v>0</v>
      </c>
      <c r="E19" s="87" t="s">
        <v>7</v>
      </c>
    </row>
    <row r="20" spans="2:14" ht="8.1" customHeight="1" x14ac:dyDescent="0.2">
      <c r="B20" s="41"/>
      <c r="C20" s="93" t="s">
        <v>11</v>
      </c>
      <c r="D20" s="93">
        <f>b+_c</f>
        <v>0</v>
      </c>
      <c r="E20" s="89"/>
    </row>
    <row r="21" spans="2:14" ht="8.1" customHeight="1" thickBot="1" x14ac:dyDescent="0.25">
      <c r="B21" s="42"/>
      <c r="C21" s="93" t="s">
        <v>12</v>
      </c>
      <c r="D21" s="93">
        <f>d+e</f>
        <v>0</v>
      </c>
      <c r="E21" s="86"/>
    </row>
    <row r="22" spans="2:14" s="24" customFormat="1" ht="21.95" customHeight="1" x14ac:dyDescent="0.2">
      <c r="B22" s="38" t="s">
        <v>60</v>
      </c>
      <c r="C22" s="65"/>
      <c r="D22" s="65">
        <f>SUM(D6,GHeck,GFront)</f>
        <v>6500</v>
      </c>
      <c r="E22" s="110" t="s">
        <v>4</v>
      </c>
      <c r="G22" s="22"/>
      <c r="H22" s="22"/>
      <c r="I22" s="22"/>
      <c r="J22" s="22"/>
      <c r="K22" s="22"/>
      <c r="L22" s="22"/>
    </row>
    <row r="23" spans="2:14" s="24" customFormat="1" ht="21.95" customHeight="1" x14ac:dyDescent="0.2">
      <c r="B23" s="39" t="s">
        <v>89</v>
      </c>
      <c r="C23" s="94"/>
      <c r="D23" s="66">
        <f>(GHalt*a+GHeck*(a+h)-GFront*f)/a</f>
        <v>3640</v>
      </c>
      <c r="E23" s="84" t="s">
        <v>4</v>
      </c>
      <c r="G23" s="22"/>
      <c r="H23" s="22"/>
      <c r="I23" s="22"/>
      <c r="J23" s="22"/>
      <c r="K23" s="22"/>
      <c r="L23" s="22"/>
    </row>
    <row r="24" spans="2:14" s="24" customFormat="1" ht="21.95" customHeight="1" x14ac:dyDescent="0.2">
      <c r="B24" s="39" t="s">
        <v>90</v>
      </c>
      <c r="C24" s="94"/>
      <c r="D24" s="66">
        <f>(GValt*a+GFront*(a+f)-GHeck*h)/a</f>
        <v>2860</v>
      </c>
      <c r="E24" s="84" t="s">
        <v>4</v>
      </c>
    </row>
    <row r="25" spans="2:14" s="24" customFormat="1" ht="21.95" customHeight="1" thickBot="1" x14ac:dyDescent="0.25">
      <c r="B25" s="40" t="s">
        <v>56</v>
      </c>
      <c r="C25" s="95"/>
      <c r="D25" s="67">
        <f>D24/D22*100</f>
        <v>44</v>
      </c>
      <c r="E25" s="96" t="s">
        <v>5</v>
      </c>
      <c r="F25" s="25" t="str">
        <f>IF(D25&lt;19.5,"Achtung Vorderachslast unter 20%, Frontballast erhöhen oder Heckbelastung verringern"," ")</f>
        <v xml:space="preserve"> </v>
      </c>
      <c r="G25" s="25"/>
      <c r="H25" s="25"/>
      <c r="I25" s="25"/>
      <c r="J25" s="25"/>
      <c r="K25" s="26"/>
      <c r="L25" s="26"/>
      <c r="M25" s="26"/>
      <c r="N25" s="26"/>
    </row>
    <row r="26" spans="2:14" ht="15" x14ac:dyDescent="0.2">
      <c r="F26" s="27" t="str">
        <f>IF(D25&lt;19.5,"Frontgewicht mindestens"," ")</f>
        <v xml:space="preserve"> </v>
      </c>
      <c r="G26" s="28"/>
      <c r="I26" s="29" t="str">
        <f>IF(D25&lt;19.5,#REF!," ")</f>
        <v xml:space="preserve"> </v>
      </c>
      <c r="J26" s="30" t="str">
        <f>IF(D25&lt;19.5,"kg"," ")</f>
        <v xml:space="preserve"> </v>
      </c>
    </row>
    <row r="27" spans="2:14" ht="15" x14ac:dyDescent="0.2">
      <c r="H27" s="28"/>
      <c r="L27" s="28"/>
    </row>
    <row r="28" spans="2:14" ht="15" x14ac:dyDescent="0.2">
      <c r="L28" s="28"/>
    </row>
    <row r="29" spans="2:14" ht="15" x14ac:dyDescent="0.2">
      <c r="L29" s="28"/>
    </row>
    <row r="30" spans="2:14" x14ac:dyDescent="0.2">
      <c r="G30" s="31"/>
      <c r="H30" s="31"/>
    </row>
  </sheetData>
  <sheetProtection algorithmName="SHA-512" hashValue="GeEgdEs6KtguYX/5tJlADh99NqiuoikPG6VNZXVTQDN/2gvyH82RkYxNLl9ptH4Tm3CdZl53F1mynnfGLciCyQ==" saltValue="t9KfHp9zqIq4HOK0AATz/A==" spinCount="100000" sheet="1" objects="1" scenarios="1" selectLockedCells="1"/>
  <mergeCells count="2">
    <mergeCell ref="B4:B5"/>
    <mergeCell ref="B13:B14"/>
  </mergeCells>
  <conditionalFormatting sqref="D25">
    <cfRule type="cellIs" dxfId="6"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6" r:id="rId4" name="Spinner 2">
              <controlPr defaultSize="0" autoPict="0">
                <anchor moveWithCells="1" sizeWithCells="1">
                  <from>
                    <xdr:col>2</xdr:col>
                    <xdr:colOff>161925</xdr:colOff>
                    <xdr:row>6</xdr:row>
                    <xdr:rowOff>19050</xdr:rowOff>
                  </from>
                  <to>
                    <xdr:col>2</xdr:col>
                    <xdr:colOff>704850</xdr:colOff>
                    <xdr:row>6</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E9DFB-9B59-48C7-80D5-90EE71182D56}">
  <sheetPr codeName="Tabelle6"/>
  <dimension ref="A1:N28"/>
  <sheetViews>
    <sheetView zoomScaleNormal="100" workbookViewId="0">
      <selection activeCell="D6" sqref="D6"/>
    </sheetView>
  </sheetViews>
  <sheetFormatPr baseColWidth="10" defaultRowHeight="12.75" x14ac:dyDescent="0.2"/>
  <cols>
    <col min="1" max="1" width="6.7109375" style="151" customWidth="1"/>
    <col min="2" max="2" width="60.28515625" style="151" customWidth="1"/>
    <col min="3" max="3" width="11.7109375" style="150" customWidth="1"/>
    <col min="4" max="4" width="10.7109375" style="150" customWidth="1"/>
    <col min="5" max="5" width="6.7109375" style="150" customWidth="1"/>
    <col min="6" max="7" width="11.42578125" style="151"/>
    <col min="8" max="8" width="8.140625" style="151" customWidth="1"/>
    <col min="9" max="9" width="9.28515625" style="151" customWidth="1"/>
    <col min="10" max="10" width="11.42578125" style="151"/>
    <col min="11" max="11" width="15.7109375" style="151" customWidth="1"/>
    <col min="12" max="12" width="11.42578125" style="151"/>
    <col min="13" max="13" width="28.5703125" style="151" customWidth="1"/>
    <col min="14" max="14" width="16" style="151" customWidth="1"/>
    <col min="15" max="16384" width="11.42578125" style="151"/>
  </cols>
  <sheetData>
    <row r="1" spans="1:5" ht="12.95" customHeight="1" x14ac:dyDescent="0.2"/>
    <row r="2" spans="1:5" s="188" customFormat="1" ht="30" customHeight="1" x14ac:dyDescent="0.2">
      <c r="A2" s="185"/>
      <c r="B2" s="186" t="s">
        <v>26</v>
      </c>
      <c r="C2" s="187"/>
      <c r="D2" s="187"/>
      <c r="E2" s="187"/>
    </row>
    <row r="3" spans="1:5" ht="12" customHeight="1" thickBot="1" x14ac:dyDescent="0.25">
      <c r="A3" s="188"/>
      <c r="B3" s="188"/>
    </row>
    <row r="4" spans="1:5" ht="15" customHeight="1" x14ac:dyDescent="0.2">
      <c r="A4" s="168"/>
      <c r="B4" s="283" t="s">
        <v>54</v>
      </c>
      <c r="C4" s="189"/>
      <c r="D4" s="189"/>
      <c r="E4" s="190"/>
    </row>
    <row r="5" spans="1:5" ht="15" customHeight="1" x14ac:dyDescent="0.2">
      <c r="B5" s="284"/>
      <c r="C5" s="191"/>
      <c r="D5" s="191"/>
      <c r="E5" s="192"/>
    </row>
    <row r="6" spans="1:5" ht="18" customHeight="1" x14ac:dyDescent="0.2">
      <c r="A6" s="156"/>
      <c r="B6" s="174" t="s">
        <v>60</v>
      </c>
      <c r="C6" s="70" t="s">
        <v>63</v>
      </c>
      <c r="D6" s="71">
        <v>6000</v>
      </c>
      <c r="E6" s="173" t="s">
        <v>4</v>
      </c>
    </row>
    <row r="7" spans="1:5" ht="26.1" customHeight="1" x14ac:dyDescent="0.2">
      <c r="A7" s="156"/>
      <c r="B7" s="174" t="s">
        <v>56</v>
      </c>
      <c r="C7" s="182">
        <v>88</v>
      </c>
      <c r="D7" s="183">
        <f>C7/2</f>
        <v>44</v>
      </c>
      <c r="E7" s="173" t="s">
        <v>5</v>
      </c>
    </row>
    <row r="8" spans="1:5" ht="18" customHeight="1" x14ac:dyDescent="0.2">
      <c r="A8" s="156"/>
      <c r="B8" s="174" t="s">
        <v>39</v>
      </c>
      <c r="C8" s="175"/>
      <c r="D8" s="184">
        <f>D6*(100-D7)/100</f>
        <v>3360</v>
      </c>
      <c r="E8" s="173" t="s">
        <v>4</v>
      </c>
    </row>
    <row r="9" spans="1:5" ht="18" customHeight="1" x14ac:dyDescent="0.2">
      <c r="A9" s="156"/>
      <c r="B9" s="174" t="s">
        <v>38</v>
      </c>
      <c r="C9" s="175"/>
      <c r="D9" s="184">
        <f>D6*D7/100</f>
        <v>2640</v>
      </c>
      <c r="E9" s="173" t="s">
        <v>4</v>
      </c>
    </row>
    <row r="10" spans="1:5" ht="18" customHeight="1" x14ac:dyDescent="0.2">
      <c r="A10" s="156"/>
      <c r="B10" s="174" t="s">
        <v>33</v>
      </c>
      <c r="C10" s="70" t="s">
        <v>62</v>
      </c>
      <c r="D10" s="71">
        <v>1500</v>
      </c>
      <c r="E10" s="173" t="s">
        <v>4</v>
      </c>
    </row>
    <row r="11" spans="1:5" ht="18" customHeight="1" thickBot="1" x14ac:dyDescent="0.25">
      <c r="A11" s="156"/>
      <c r="B11" s="181" t="s">
        <v>58</v>
      </c>
      <c r="C11" s="73" t="s">
        <v>61</v>
      </c>
      <c r="D11" s="74">
        <v>0</v>
      </c>
      <c r="E11" s="170" t="s">
        <v>4</v>
      </c>
    </row>
    <row r="12" spans="1:5" ht="15" customHeight="1" thickBot="1" x14ac:dyDescent="0.25">
      <c r="A12" s="156"/>
      <c r="B12" s="176"/>
      <c r="C12" s="177"/>
      <c r="D12" s="177"/>
      <c r="E12" s="177"/>
    </row>
    <row r="13" spans="1:5" ht="15" customHeight="1" x14ac:dyDescent="0.2">
      <c r="A13" s="157"/>
      <c r="B13" s="283" t="s">
        <v>81</v>
      </c>
      <c r="C13" s="178"/>
      <c r="D13" s="178"/>
      <c r="E13" s="179"/>
    </row>
    <row r="14" spans="1:5" ht="15" customHeight="1" x14ac:dyDescent="0.2">
      <c r="A14" s="156"/>
      <c r="B14" s="284"/>
      <c r="C14" s="177"/>
      <c r="D14" s="177"/>
      <c r="E14" s="180"/>
    </row>
    <row r="15" spans="1:5" ht="18" customHeight="1" x14ac:dyDescent="0.2">
      <c r="A15" s="156"/>
      <c r="B15" s="174" t="s">
        <v>59</v>
      </c>
      <c r="C15" s="175" t="s">
        <v>6</v>
      </c>
      <c r="D15" s="71">
        <v>2500</v>
      </c>
      <c r="E15" s="173" t="s">
        <v>7</v>
      </c>
    </row>
    <row r="16" spans="1:5" ht="18" customHeight="1" x14ac:dyDescent="0.2">
      <c r="A16" s="156"/>
      <c r="B16" s="174" t="s">
        <v>97</v>
      </c>
      <c r="C16" s="175" t="s">
        <v>8</v>
      </c>
      <c r="D16" s="71">
        <v>0</v>
      </c>
      <c r="E16" s="173" t="s">
        <v>7</v>
      </c>
    </row>
    <row r="17" spans="1:14" ht="18" customHeight="1" x14ac:dyDescent="0.2">
      <c r="A17" s="156"/>
      <c r="B17" s="174" t="s">
        <v>93</v>
      </c>
      <c r="C17" s="175" t="s">
        <v>9</v>
      </c>
      <c r="D17" s="71">
        <v>0</v>
      </c>
      <c r="E17" s="173" t="s">
        <v>7</v>
      </c>
    </row>
    <row r="18" spans="1:14" ht="18" customHeight="1" thickBot="1" x14ac:dyDescent="0.25">
      <c r="A18" s="156"/>
      <c r="B18" s="171" t="s">
        <v>98</v>
      </c>
      <c r="C18" s="172" t="s">
        <v>10</v>
      </c>
      <c r="D18" s="74">
        <v>0</v>
      </c>
      <c r="E18" s="170" t="s">
        <v>7</v>
      </c>
    </row>
    <row r="19" spans="1:14" ht="8.1" customHeight="1" x14ac:dyDescent="0.2">
      <c r="A19" s="147"/>
      <c r="B19" s="148"/>
      <c r="C19" s="149" t="s">
        <v>11</v>
      </c>
      <c r="D19" s="149">
        <f>b</f>
        <v>0</v>
      </c>
    </row>
    <row r="20" spans="1:14" ht="8.1" customHeight="1" thickBot="1" x14ac:dyDescent="0.25">
      <c r="A20" s="147"/>
      <c r="B20" s="148"/>
      <c r="C20" s="149" t="s">
        <v>12</v>
      </c>
      <c r="D20" s="149">
        <f>_c+d</f>
        <v>0</v>
      </c>
    </row>
    <row r="21" spans="1:14" s="156" customFormat="1" ht="21.95" customHeight="1" x14ac:dyDescent="0.2">
      <c r="A21" s="152"/>
      <c r="B21" s="153" t="s">
        <v>99</v>
      </c>
      <c r="C21" s="154"/>
      <c r="D21" s="154">
        <f>SUM(D6,GHeck,GFront)</f>
        <v>7500</v>
      </c>
      <c r="E21" s="155" t="s">
        <v>4</v>
      </c>
      <c r="I21" s="151"/>
      <c r="J21" s="151"/>
      <c r="K21" s="151"/>
      <c r="L21" s="151"/>
    </row>
    <row r="22" spans="1:14" s="156" customFormat="1" ht="21.95" customHeight="1" x14ac:dyDescent="0.2">
      <c r="A22" s="157"/>
      <c r="B22" s="158" t="s">
        <v>89</v>
      </c>
      <c r="C22" s="159"/>
      <c r="D22" s="160">
        <f>(GHalt*a+GHeck*(a+h)-GFront*f)/a</f>
        <v>4860</v>
      </c>
      <c r="E22" s="161" t="s">
        <v>4</v>
      </c>
    </row>
    <row r="23" spans="1:14" s="156" customFormat="1" ht="21.95" customHeight="1" x14ac:dyDescent="0.2">
      <c r="A23" s="157"/>
      <c r="B23" s="158" t="s">
        <v>90</v>
      </c>
      <c r="C23" s="159"/>
      <c r="D23" s="160">
        <f>(GValt*a+GFront*(a+f)-GHeck*h)/a</f>
        <v>2640</v>
      </c>
      <c r="E23" s="161" t="s">
        <v>4</v>
      </c>
    </row>
    <row r="24" spans="1:14" s="156" customFormat="1" ht="21.95" customHeight="1" thickBot="1" x14ac:dyDescent="0.25">
      <c r="A24" s="157"/>
      <c r="B24" s="162" t="s">
        <v>56</v>
      </c>
      <c r="C24" s="163"/>
      <c r="D24" s="164">
        <f>D23/D21*100</f>
        <v>35.199999999999996</v>
      </c>
      <c r="E24" s="165" t="s">
        <v>5</v>
      </c>
      <c r="F24" s="166" t="str">
        <f>IF(D24&lt;19.5,"Achtung Vorderachslast unter 20%, Frontballast erhöhen oder Heckbelastung verringern"," ")</f>
        <v xml:space="preserve"> </v>
      </c>
      <c r="G24" s="166"/>
      <c r="H24" s="166"/>
      <c r="I24" s="166"/>
      <c r="J24" s="166"/>
      <c r="K24" s="157"/>
      <c r="L24" s="157"/>
      <c r="M24" s="157"/>
      <c r="N24" s="157"/>
    </row>
    <row r="25" spans="1:14" ht="15" x14ac:dyDescent="0.2">
      <c r="F25" s="167" t="str">
        <f>IF(D24&lt;19.5,"Frontgewicht mindestens"," ")</f>
        <v xml:space="preserve"> </v>
      </c>
      <c r="G25" s="168"/>
      <c r="I25" s="169" t="str">
        <f>IF(D24&lt;19.5,#REF!," ")</f>
        <v xml:space="preserve"> </v>
      </c>
      <c r="J25" s="168" t="str">
        <f>IF(D24&lt;19.5,"kg"," ")</f>
        <v xml:space="preserve"> </v>
      </c>
    </row>
    <row r="26" spans="1:14" ht="15" x14ac:dyDescent="0.2">
      <c r="H26" s="168"/>
      <c r="L26" s="168"/>
    </row>
    <row r="27" spans="1:14" ht="15" x14ac:dyDescent="0.2">
      <c r="L27" s="168"/>
    </row>
    <row r="28" spans="1:14" ht="15" x14ac:dyDescent="0.2">
      <c r="L28" s="168"/>
    </row>
  </sheetData>
  <sheetProtection algorithmName="SHA-512" hashValue="9gEw2unA7JwRS9SqqrlNrbrzDvPiETQ0Uq8OsfDYl01Yoq9JdpPnwe6mM65S1vUex/sZD/bhs6cVD+ACe0DorA==" saltValue="I9HgZ46naqxxlxqYE6IGOA==" spinCount="100000" sheet="1" objects="1" scenarios="1" selectLockedCells="1"/>
  <mergeCells count="2">
    <mergeCell ref="B4:B5"/>
    <mergeCell ref="B13:B14"/>
  </mergeCells>
  <conditionalFormatting sqref="E24">
    <cfRule type="cellIs" dxfId="5" priority="1" stopIfTrue="1" operator="lessThan">
      <formula>20</formula>
    </cfRule>
  </conditionalFormatting>
  <conditionalFormatting sqref="D24">
    <cfRule type="cellIs" dxfId="4"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4" r:id="rId4" name="Spinner 2">
              <controlPr defaultSize="0" autoPict="0">
                <anchor moveWithCells="1" sizeWithCells="1">
                  <from>
                    <xdr:col>2</xdr:col>
                    <xdr:colOff>152400</xdr:colOff>
                    <xdr:row>6</xdr:row>
                    <xdr:rowOff>19050</xdr:rowOff>
                  </from>
                  <to>
                    <xdr:col>2</xdr:col>
                    <xdr:colOff>695325</xdr:colOff>
                    <xdr:row>6</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C6C4-224F-40D5-9AD3-ADD921AA2862}">
  <sheetPr codeName="Tabelle7"/>
  <dimension ref="B1:N28"/>
  <sheetViews>
    <sheetView zoomScaleNormal="100" workbookViewId="0">
      <selection activeCell="D6" sqref="D6"/>
    </sheetView>
  </sheetViews>
  <sheetFormatPr baseColWidth="10" defaultRowHeight="12.75" x14ac:dyDescent="0.2"/>
  <cols>
    <col min="1" max="1" width="6.7109375" style="22" customWidth="1"/>
    <col min="2" max="2" width="57.7109375" style="22" customWidth="1"/>
    <col min="3" max="3" width="11.7109375" style="79" customWidth="1"/>
    <col min="4" max="4" width="10.7109375" style="79" customWidth="1"/>
    <col min="5" max="5" width="6.7109375" style="79" customWidth="1"/>
    <col min="6" max="7" width="11.42578125" style="22"/>
    <col min="8" max="8" width="8.140625" style="22" customWidth="1"/>
    <col min="9" max="9" width="9.28515625" style="22" customWidth="1"/>
    <col min="10" max="10" width="11.42578125" style="22"/>
    <col min="11" max="11" width="15.7109375" style="22" customWidth="1"/>
    <col min="12" max="12" width="11.42578125" style="22"/>
    <col min="13" max="13" width="28.5703125" style="22" customWidth="1"/>
    <col min="14" max="14" width="16" style="22" customWidth="1"/>
    <col min="15" max="16384" width="11.42578125" style="22"/>
  </cols>
  <sheetData>
    <row r="1" spans="2:5" ht="12.95" customHeight="1" x14ac:dyDescent="0.2"/>
    <row r="2" spans="2:5" ht="30" customHeight="1" x14ac:dyDescent="0.2">
      <c r="B2" s="43" t="s">
        <v>104</v>
      </c>
    </row>
    <row r="3" spans="2:5" ht="12" customHeight="1" thickBot="1" x14ac:dyDescent="0.25">
      <c r="B3" s="55"/>
    </row>
    <row r="4" spans="2:5" ht="15" customHeight="1" x14ac:dyDescent="0.2">
      <c r="B4" s="281" t="s">
        <v>54</v>
      </c>
      <c r="C4" s="80"/>
      <c r="D4" s="80"/>
      <c r="E4" s="81"/>
    </row>
    <row r="5" spans="2:5" ht="15" customHeight="1" x14ac:dyDescent="0.2">
      <c r="B5" s="282"/>
      <c r="C5" s="82"/>
      <c r="D5" s="82"/>
      <c r="E5" s="83"/>
    </row>
    <row r="6" spans="2:5" ht="18" customHeight="1" x14ac:dyDescent="0.2">
      <c r="B6" s="69" t="s">
        <v>55</v>
      </c>
      <c r="C6" s="70" t="s">
        <v>63</v>
      </c>
      <c r="D6" s="71">
        <v>6000</v>
      </c>
      <c r="E6" s="84" t="s">
        <v>4</v>
      </c>
    </row>
    <row r="7" spans="2:5" ht="26.1" customHeight="1" x14ac:dyDescent="0.2">
      <c r="B7" s="69" t="s">
        <v>56</v>
      </c>
      <c r="C7" s="85">
        <v>88</v>
      </c>
      <c r="D7" s="76">
        <f>C7/2</f>
        <v>44</v>
      </c>
      <c r="E7" s="84" t="s">
        <v>5</v>
      </c>
    </row>
    <row r="8" spans="2:5" ht="18" customHeight="1" x14ac:dyDescent="0.2">
      <c r="B8" s="69" t="s">
        <v>39</v>
      </c>
      <c r="C8" s="70"/>
      <c r="D8" s="75">
        <f>D6*(100-D7)/100</f>
        <v>3360</v>
      </c>
      <c r="E8" s="84" t="s">
        <v>4</v>
      </c>
    </row>
    <row r="9" spans="2:5" ht="18" customHeight="1" x14ac:dyDescent="0.2">
      <c r="B9" s="69" t="s">
        <v>38</v>
      </c>
      <c r="C9" s="70"/>
      <c r="D9" s="75">
        <f>D6*D7/100</f>
        <v>2640</v>
      </c>
      <c r="E9" s="84" t="s">
        <v>4</v>
      </c>
    </row>
    <row r="10" spans="2:5" ht="18" customHeight="1" x14ac:dyDescent="0.2">
      <c r="B10" s="69" t="s">
        <v>33</v>
      </c>
      <c r="C10" s="70" t="s">
        <v>62</v>
      </c>
      <c r="D10" s="71">
        <v>0</v>
      </c>
      <c r="E10" s="84" t="s">
        <v>4</v>
      </c>
    </row>
    <row r="11" spans="2:5" ht="18" customHeight="1" thickBot="1" x14ac:dyDescent="0.25">
      <c r="B11" s="72" t="s">
        <v>85</v>
      </c>
      <c r="C11" s="73" t="s">
        <v>61</v>
      </c>
      <c r="D11" s="74">
        <v>0</v>
      </c>
      <c r="E11" s="96" t="s">
        <v>4</v>
      </c>
    </row>
    <row r="12" spans="2:5" ht="15" customHeight="1" thickBot="1" x14ac:dyDescent="0.25">
      <c r="B12" s="77"/>
      <c r="C12" s="86"/>
      <c r="D12" s="86"/>
      <c r="E12" s="86"/>
    </row>
    <row r="13" spans="2:5" ht="15" customHeight="1" x14ac:dyDescent="0.2">
      <c r="B13" s="281" t="s">
        <v>103</v>
      </c>
      <c r="C13" s="89"/>
      <c r="D13" s="89"/>
      <c r="E13" s="101"/>
    </row>
    <row r="14" spans="2:5" ht="15" customHeight="1" x14ac:dyDescent="0.2">
      <c r="B14" s="282"/>
      <c r="C14" s="86"/>
      <c r="D14" s="86"/>
      <c r="E14" s="90"/>
    </row>
    <row r="15" spans="2:5" ht="18" customHeight="1" x14ac:dyDescent="0.2">
      <c r="B15" s="69" t="s">
        <v>59</v>
      </c>
      <c r="C15" s="70" t="s">
        <v>6</v>
      </c>
      <c r="D15" s="71">
        <v>2500</v>
      </c>
      <c r="E15" s="84" t="s">
        <v>7</v>
      </c>
    </row>
    <row r="16" spans="2:5" ht="18" customHeight="1" x14ac:dyDescent="0.2">
      <c r="B16" s="69" t="s">
        <v>97</v>
      </c>
      <c r="C16" s="70" t="s">
        <v>8</v>
      </c>
      <c r="D16" s="71">
        <v>0</v>
      </c>
      <c r="E16" s="84" t="s">
        <v>7</v>
      </c>
    </row>
    <row r="17" spans="2:14" ht="18" customHeight="1" thickBot="1" x14ac:dyDescent="0.25">
      <c r="B17" s="72" t="s">
        <v>88</v>
      </c>
      <c r="C17" s="73" t="s">
        <v>9</v>
      </c>
      <c r="D17" s="74">
        <v>0</v>
      </c>
      <c r="E17" s="96" t="s">
        <v>7</v>
      </c>
    </row>
    <row r="18" spans="2:14" ht="8.1" customHeight="1" x14ac:dyDescent="0.2">
      <c r="B18" s="37"/>
      <c r="C18" s="93" t="s">
        <v>11</v>
      </c>
      <c r="D18" s="93">
        <f>b</f>
        <v>0</v>
      </c>
    </row>
    <row r="19" spans="2:14" ht="8.1" customHeight="1" thickBot="1" x14ac:dyDescent="0.25">
      <c r="B19" s="37"/>
      <c r="C19" s="93" t="s">
        <v>12</v>
      </c>
      <c r="D19" s="93">
        <f>_c</f>
        <v>0</v>
      </c>
    </row>
    <row r="20" spans="2:14" s="24" customFormat="1" ht="21.95" customHeight="1" x14ac:dyDescent="0.2">
      <c r="B20" s="38" t="s">
        <v>60</v>
      </c>
      <c r="C20" s="65"/>
      <c r="D20" s="65">
        <f>SUM(D6,GHeck,GFront)</f>
        <v>6000</v>
      </c>
      <c r="E20" s="110" t="s">
        <v>4</v>
      </c>
      <c r="G20" s="22"/>
      <c r="H20" s="22"/>
      <c r="I20" s="22"/>
      <c r="J20" s="22"/>
      <c r="K20" s="22"/>
      <c r="L20" s="22"/>
    </row>
    <row r="21" spans="2:14" s="24" customFormat="1" ht="21.95" customHeight="1" x14ac:dyDescent="0.2">
      <c r="B21" s="39" t="s">
        <v>89</v>
      </c>
      <c r="C21" s="94"/>
      <c r="D21" s="66">
        <f>(GHalt*a+GHeck*(a+h)-GFront*f)/a</f>
        <v>3360</v>
      </c>
      <c r="E21" s="111" t="s">
        <v>4</v>
      </c>
    </row>
    <row r="22" spans="2:14" s="24" customFormat="1" ht="21.95" customHeight="1" x14ac:dyDescent="0.2">
      <c r="B22" s="39" t="s">
        <v>90</v>
      </c>
      <c r="C22" s="94"/>
      <c r="D22" s="66">
        <f>(GValt*a+GFront*(a+f)-GHeck*h)/a</f>
        <v>2640</v>
      </c>
      <c r="E22" s="111" t="s">
        <v>4</v>
      </c>
    </row>
    <row r="23" spans="2:14" s="24" customFormat="1" ht="21.95" customHeight="1" thickBot="1" x14ac:dyDescent="0.25">
      <c r="B23" s="40" t="s">
        <v>56</v>
      </c>
      <c r="C23" s="95"/>
      <c r="D23" s="67">
        <f>D22/D20*100</f>
        <v>44</v>
      </c>
      <c r="E23" s="112" t="s">
        <v>5</v>
      </c>
      <c r="F23" s="25" t="str">
        <f>IF(D23&lt;19.5,"Achtung Vorderachslast unter 20%, Frontballast erhöhen oder Heckbelastung verringern"," ")</f>
        <v xml:space="preserve"> </v>
      </c>
      <c r="G23" s="25"/>
      <c r="H23" s="25"/>
      <c r="I23" s="25"/>
      <c r="J23" s="25"/>
      <c r="K23" s="26"/>
      <c r="L23" s="26"/>
      <c r="M23" s="26"/>
      <c r="N23" s="26"/>
    </row>
    <row r="24" spans="2:14" ht="15" x14ac:dyDescent="0.2">
      <c r="F24" s="27" t="str">
        <f>IF(D23&lt;19.5,"Frontgewicht mindestens"," ")</f>
        <v xml:space="preserve"> </v>
      </c>
      <c r="G24" s="28"/>
      <c r="I24" s="29" t="str">
        <f>IF(D23&lt;19.5,#REF!," ")</f>
        <v xml:space="preserve"> </v>
      </c>
      <c r="J24" s="30" t="str">
        <f>IF(D23&lt;19.5,"kg"," ")</f>
        <v xml:space="preserve"> </v>
      </c>
    </row>
    <row r="25" spans="2:14" ht="15" x14ac:dyDescent="0.2">
      <c r="H25" s="28"/>
      <c r="L25" s="28"/>
    </row>
    <row r="26" spans="2:14" ht="15" x14ac:dyDescent="0.2">
      <c r="L26" s="28"/>
    </row>
    <row r="27" spans="2:14" ht="15" x14ac:dyDescent="0.2">
      <c r="L27" s="28"/>
    </row>
    <row r="28" spans="2:14" x14ac:dyDescent="0.2">
      <c r="G28" s="31"/>
      <c r="H28" s="31"/>
    </row>
  </sheetData>
  <sheetProtection algorithmName="SHA-512" hashValue="Ycym5T8atVJ1tqRR3CxikBGuDjNL0AVwnAx0nZr7XSPwVp5RRAKO3XF7qlhKlqCZhjJ1JWIfavJiz4QPfmFLOg==" saltValue="P5T2UO01PazxN289z9IumQ==" spinCount="100000" sheet="1" objects="1" scenarios="1" selectLockedCells="1"/>
  <mergeCells count="2">
    <mergeCell ref="B4:B5"/>
    <mergeCell ref="B13:B14"/>
  </mergeCells>
  <conditionalFormatting sqref="E23">
    <cfRule type="cellIs" dxfId="3" priority="1" stopIfTrue="1" operator="lessThan">
      <formula>20</formula>
    </cfRule>
  </conditionalFormatting>
  <conditionalFormatting sqref="D23">
    <cfRule type="cellIs" dxfId="2"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Spinner 3">
              <controlPr defaultSize="0" autoPict="0">
                <anchor moveWithCells="1" sizeWithCells="1">
                  <from>
                    <xdr:col>2</xdr:col>
                    <xdr:colOff>152400</xdr:colOff>
                    <xdr:row>6</xdr:row>
                    <xdr:rowOff>28575</xdr:rowOff>
                  </from>
                  <to>
                    <xdr:col>2</xdr:col>
                    <xdr:colOff>695325</xdr:colOff>
                    <xdr:row>6</xdr:row>
                    <xdr:rowOff>314325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0E1C-9351-4354-8A6B-F9964A531553}">
  <sheetPr codeName="Tabelle8"/>
  <dimension ref="A1:N28"/>
  <sheetViews>
    <sheetView zoomScaleNormal="100" workbookViewId="0">
      <selection activeCell="D6" sqref="D6"/>
    </sheetView>
  </sheetViews>
  <sheetFormatPr baseColWidth="10" defaultRowHeight="12.75" x14ac:dyDescent="0.2"/>
  <cols>
    <col min="1" max="1" width="6.7109375" style="22" customWidth="1"/>
    <col min="2" max="2" width="62" style="22" customWidth="1"/>
    <col min="3" max="3" width="11.7109375" style="79" customWidth="1"/>
    <col min="4" max="4" width="10.7109375" style="79" customWidth="1"/>
    <col min="5" max="5" width="6.7109375" style="79" customWidth="1"/>
    <col min="6" max="6" width="5.7109375" style="22" customWidth="1"/>
    <col min="7" max="7" width="11.42578125" style="22"/>
    <col min="8" max="8" width="8.140625" style="22" customWidth="1"/>
    <col min="9" max="9" width="9.28515625" style="22" customWidth="1"/>
    <col min="10" max="10" width="11.42578125" style="22"/>
    <col min="11" max="11" width="15.7109375" style="22" customWidth="1"/>
    <col min="12" max="12" width="11.42578125" style="22"/>
    <col min="13" max="13" width="28.5703125" style="22" customWidth="1"/>
    <col min="14" max="14" width="16" style="22" customWidth="1"/>
    <col min="15" max="16384" width="11.42578125" style="22"/>
  </cols>
  <sheetData>
    <row r="1" spans="1:5" ht="12.95" customHeight="1" x14ac:dyDescent="0.2"/>
    <row r="2" spans="1:5" s="55" customFormat="1" ht="30" customHeight="1" x14ac:dyDescent="0.2">
      <c r="A2" s="32"/>
      <c r="B2" s="131" t="s">
        <v>95</v>
      </c>
      <c r="C2" s="132"/>
      <c r="D2" s="132"/>
      <c r="E2" s="132"/>
    </row>
    <row r="3" spans="1:5" ht="12" customHeight="1" thickBot="1" x14ac:dyDescent="0.25">
      <c r="A3" s="55"/>
      <c r="B3" s="55"/>
    </row>
    <row r="4" spans="1:5" ht="15" customHeight="1" x14ac:dyDescent="0.2">
      <c r="A4" s="28"/>
      <c r="B4" s="281" t="s">
        <v>54</v>
      </c>
      <c r="C4" s="97"/>
      <c r="D4" s="97"/>
      <c r="E4" s="98"/>
    </row>
    <row r="5" spans="1:5" ht="15" customHeight="1" x14ac:dyDescent="0.2">
      <c r="B5" s="282"/>
      <c r="C5" s="99"/>
      <c r="D5" s="99"/>
      <c r="E5" s="100"/>
    </row>
    <row r="6" spans="1:5" ht="18" customHeight="1" x14ac:dyDescent="0.2">
      <c r="A6" s="24"/>
      <c r="B6" s="69" t="s">
        <v>55</v>
      </c>
      <c r="C6" s="70" t="s">
        <v>63</v>
      </c>
      <c r="D6" s="71">
        <v>6000</v>
      </c>
      <c r="E6" s="84" t="s">
        <v>4</v>
      </c>
    </row>
    <row r="7" spans="1:5" ht="26.1" customHeight="1" x14ac:dyDescent="0.2">
      <c r="A7" s="24"/>
      <c r="B7" s="69" t="s">
        <v>66</v>
      </c>
      <c r="C7" s="85">
        <v>88</v>
      </c>
      <c r="D7" s="76">
        <f>C7/2</f>
        <v>44</v>
      </c>
      <c r="E7" s="84" t="s">
        <v>5</v>
      </c>
    </row>
    <row r="8" spans="1:5" ht="18" customHeight="1" x14ac:dyDescent="0.2">
      <c r="A8" s="24"/>
      <c r="B8" s="69" t="s">
        <v>39</v>
      </c>
      <c r="C8" s="70"/>
      <c r="D8" s="75">
        <f>D6*(100-D7)/100</f>
        <v>3360</v>
      </c>
      <c r="E8" s="84" t="s">
        <v>4</v>
      </c>
    </row>
    <row r="9" spans="1:5" ht="18" customHeight="1" x14ac:dyDescent="0.2">
      <c r="A9" s="24"/>
      <c r="B9" s="69" t="s">
        <v>38</v>
      </c>
      <c r="C9" s="70"/>
      <c r="D9" s="75">
        <f>D6*D7/100</f>
        <v>2640</v>
      </c>
      <c r="E9" s="84" t="s">
        <v>4</v>
      </c>
    </row>
    <row r="10" spans="1:5" ht="18" customHeight="1" x14ac:dyDescent="0.2">
      <c r="A10" s="24"/>
      <c r="B10" s="69" t="s">
        <v>65</v>
      </c>
      <c r="C10" s="70" t="s">
        <v>62</v>
      </c>
      <c r="D10" s="71">
        <v>500</v>
      </c>
      <c r="E10" s="84" t="s">
        <v>4</v>
      </c>
    </row>
    <row r="11" spans="1:5" ht="18" customHeight="1" thickBot="1" x14ac:dyDescent="0.25">
      <c r="A11" s="24"/>
      <c r="B11" s="72" t="s">
        <v>96</v>
      </c>
      <c r="C11" s="73" t="s">
        <v>61</v>
      </c>
      <c r="D11" s="74">
        <v>500</v>
      </c>
      <c r="E11" s="96" t="s">
        <v>4</v>
      </c>
    </row>
    <row r="12" spans="1:5" ht="15" customHeight="1" thickBot="1" x14ac:dyDescent="0.25">
      <c r="A12" s="24"/>
      <c r="B12" s="77"/>
      <c r="C12" s="86"/>
      <c r="D12" s="86"/>
      <c r="E12" s="86"/>
    </row>
    <row r="13" spans="1:5" ht="15" customHeight="1" x14ac:dyDescent="0.2">
      <c r="A13" s="26"/>
      <c r="B13" s="281" t="s">
        <v>103</v>
      </c>
      <c r="C13" s="89"/>
      <c r="D13" s="89"/>
      <c r="E13" s="101"/>
    </row>
    <row r="14" spans="1:5" ht="15" customHeight="1" x14ac:dyDescent="0.2">
      <c r="A14" s="24"/>
      <c r="B14" s="282"/>
      <c r="C14" s="86"/>
      <c r="D14" s="86"/>
      <c r="E14" s="90"/>
    </row>
    <row r="15" spans="1:5" ht="18" customHeight="1" x14ac:dyDescent="0.2">
      <c r="A15" s="24"/>
      <c r="B15" s="69" t="s">
        <v>59</v>
      </c>
      <c r="C15" s="70" t="s">
        <v>6</v>
      </c>
      <c r="D15" s="71">
        <v>2500</v>
      </c>
      <c r="E15" s="84" t="s">
        <v>7</v>
      </c>
    </row>
    <row r="16" spans="1:5" ht="18" customHeight="1" x14ac:dyDescent="0.2">
      <c r="A16" s="24"/>
      <c r="B16" s="69" t="s">
        <v>82</v>
      </c>
      <c r="C16" s="70" t="s">
        <v>8</v>
      </c>
      <c r="D16" s="71">
        <v>600</v>
      </c>
      <c r="E16" s="84" t="s">
        <v>7</v>
      </c>
    </row>
    <row r="17" spans="1:14" ht="18" customHeight="1" x14ac:dyDescent="0.2">
      <c r="A17" s="24"/>
      <c r="B17" s="69" t="s">
        <v>100</v>
      </c>
      <c r="C17" s="70" t="s">
        <v>9</v>
      </c>
      <c r="D17" s="71">
        <v>500</v>
      </c>
      <c r="E17" s="84" t="s">
        <v>7</v>
      </c>
    </row>
    <row r="18" spans="1:14" ht="18" customHeight="1" thickBot="1" x14ac:dyDescent="0.25">
      <c r="A18" s="24"/>
      <c r="B18" s="72" t="s">
        <v>101</v>
      </c>
      <c r="C18" s="73" t="s">
        <v>10</v>
      </c>
      <c r="D18" s="74">
        <v>1200</v>
      </c>
      <c r="E18" s="96" t="s">
        <v>7</v>
      </c>
    </row>
    <row r="19" spans="1:14" ht="8.1" customHeight="1" x14ac:dyDescent="0.2">
      <c r="A19" s="34"/>
      <c r="B19" s="45"/>
      <c r="C19" s="102" t="s">
        <v>11</v>
      </c>
      <c r="D19" s="102">
        <f>b</f>
        <v>600</v>
      </c>
      <c r="E19" s="103"/>
    </row>
    <row r="20" spans="1:14" ht="8.1" customHeight="1" thickBot="1" x14ac:dyDescent="0.25">
      <c r="A20" s="34"/>
      <c r="B20" s="45"/>
      <c r="C20" s="102" t="s">
        <v>12</v>
      </c>
      <c r="D20" s="102">
        <f>_c+d</f>
        <v>1700</v>
      </c>
      <c r="E20" s="103"/>
    </row>
    <row r="21" spans="1:14" s="24" customFormat="1" ht="21.95" customHeight="1" x14ac:dyDescent="0.2">
      <c r="A21" s="35"/>
      <c r="B21" s="38" t="s">
        <v>60</v>
      </c>
      <c r="C21" s="65"/>
      <c r="D21" s="65">
        <f>SUM(D6,GHeck,GFront)</f>
        <v>7000</v>
      </c>
      <c r="E21" s="110" t="s">
        <v>4</v>
      </c>
      <c r="I21" s="22"/>
      <c r="J21" s="22"/>
      <c r="K21" s="22"/>
      <c r="L21" s="22"/>
    </row>
    <row r="22" spans="1:14" s="24" customFormat="1" ht="21.95" customHeight="1" x14ac:dyDescent="0.2">
      <c r="A22" s="26"/>
      <c r="B22" s="46" t="s">
        <v>89</v>
      </c>
      <c r="C22" s="104"/>
      <c r="D22" s="105">
        <f>(GHalt*a+GHeck*(a+h)-GFront*f)/a</f>
        <v>3640</v>
      </c>
      <c r="E22" s="106" t="s">
        <v>4</v>
      </c>
    </row>
    <row r="23" spans="1:14" s="24" customFormat="1" ht="21.95" customHeight="1" x14ac:dyDescent="0.2">
      <c r="A23" s="26"/>
      <c r="B23" s="46" t="s">
        <v>90</v>
      </c>
      <c r="C23" s="104"/>
      <c r="D23" s="105">
        <f>(GValt*a+GFront*(a+f)-GHeck*h)/a</f>
        <v>3360</v>
      </c>
      <c r="E23" s="106" t="s">
        <v>4</v>
      </c>
    </row>
    <row r="24" spans="1:14" s="24" customFormat="1" ht="21.95" customHeight="1" thickBot="1" x14ac:dyDescent="0.25">
      <c r="A24" s="26"/>
      <c r="B24" s="47" t="s">
        <v>56</v>
      </c>
      <c r="C24" s="107"/>
      <c r="D24" s="108">
        <f>D23/D21*100</f>
        <v>48</v>
      </c>
      <c r="E24" s="109" t="s">
        <v>5</v>
      </c>
      <c r="F24" s="133" t="str">
        <f>IF(D24&lt;19.5,"Achtung Vorderachslast unter 20%, Frontballast erhöhen oder Heckbelastung verringern"," ")</f>
        <v xml:space="preserve"> </v>
      </c>
      <c r="G24" s="133"/>
      <c r="H24" s="133"/>
      <c r="I24" s="133"/>
      <c r="J24" s="133"/>
      <c r="K24" s="26"/>
      <c r="L24" s="26"/>
      <c r="M24" s="26"/>
      <c r="N24" s="26"/>
    </row>
    <row r="25" spans="1:14" ht="15" x14ac:dyDescent="0.2">
      <c r="F25" s="27" t="str">
        <f>IF(D24&lt;19.5,"Frontgewicht mindestens"," ")</f>
        <v xml:space="preserve"> </v>
      </c>
      <c r="G25" s="28"/>
      <c r="I25" s="134" t="str">
        <f>IF(D24&lt;19.5,#REF!," ")</f>
        <v xml:space="preserve"> </v>
      </c>
      <c r="J25" s="28" t="str">
        <f>IF(D24&lt;19.5,"kg"," ")</f>
        <v xml:space="preserve"> </v>
      </c>
    </row>
    <row r="26" spans="1:14" ht="15" x14ac:dyDescent="0.2">
      <c r="H26" s="28"/>
      <c r="L26" s="28"/>
    </row>
    <row r="27" spans="1:14" ht="15" x14ac:dyDescent="0.2">
      <c r="L27" s="28"/>
    </row>
    <row r="28" spans="1:14" ht="15" x14ac:dyDescent="0.2">
      <c r="L28" s="28"/>
    </row>
  </sheetData>
  <sheetProtection algorithmName="SHA-512" hashValue="6u8jWcAu2XwlDkJ+KRXKlI2rTz/T83CqK4fzOAoCi6emPGn0FzJUowEvK8IzfSEi371Euc1lGuFKft4hfANY3w==" saltValue="JW/O8gNg2Gzb/NrfctQGhA==" spinCount="100000" sheet="1" objects="1" scenarios="1" selectLockedCells="1"/>
  <mergeCells count="2">
    <mergeCell ref="B4:B5"/>
    <mergeCell ref="B13:B14"/>
  </mergeCells>
  <conditionalFormatting sqref="E24">
    <cfRule type="cellIs" dxfId="1" priority="1" stopIfTrue="1" operator="lessThan">
      <formula>20</formula>
    </cfRule>
  </conditionalFormatting>
  <conditionalFormatting sqref="D24">
    <cfRule type="cellIs" dxfId="0"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Spinner 1">
              <controlPr defaultSize="0" autoPict="0">
                <anchor moveWithCells="1" sizeWithCells="1">
                  <from>
                    <xdr:col>2</xdr:col>
                    <xdr:colOff>152400</xdr:colOff>
                    <xdr:row>6</xdr:row>
                    <xdr:rowOff>19050</xdr:rowOff>
                  </from>
                  <to>
                    <xdr:col>2</xdr:col>
                    <xdr:colOff>695325</xdr:colOff>
                    <xdr:row>6</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56</vt:i4>
      </vt:variant>
    </vt:vector>
  </HeadingPairs>
  <TitlesOfParts>
    <vt:vector size="65" baseType="lpstr">
      <vt:lpstr>Poids d’adhérence</vt:lpstr>
      <vt:lpstr>Valeur D de la remorque</vt:lpstr>
      <vt:lpstr>Instructions</vt:lpstr>
      <vt:lpstr>Aperçu des charges par essieu</vt:lpstr>
      <vt:lpstr>CpAv - OAr</vt:lpstr>
      <vt:lpstr>Outils avant - arrière</vt:lpstr>
      <vt:lpstr>OAv - CAAr</vt:lpstr>
      <vt:lpstr>CpAv - CAAr</vt:lpstr>
      <vt:lpstr>Frontal &amp; CpAr</vt:lpstr>
      <vt:lpstr>'CpAv - CAAr'!_c</vt:lpstr>
      <vt:lpstr>'CpAv - OAr'!_c</vt:lpstr>
      <vt:lpstr>'Frontal &amp; CpAr'!_c</vt:lpstr>
      <vt:lpstr>'OAv - CAAr'!_c</vt:lpstr>
      <vt:lpstr>'Outils avant - arrière'!_c</vt:lpstr>
      <vt:lpstr>'CpAv - CAAr'!a</vt:lpstr>
      <vt:lpstr>'CpAv - OAr'!a</vt:lpstr>
      <vt:lpstr>'Frontal &amp; CpAr'!a</vt:lpstr>
      <vt:lpstr>'OAv - CAAr'!a</vt:lpstr>
      <vt:lpstr>'Outils avant - arrière'!a</vt:lpstr>
      <vt:lpstr>'CpAv - CAAr'!b</vt:lpstr>
      <vt:lpstr>'CpAv - OAr'!b</vt:lpstr>
      <vt:lpstr>'Frontal &amp; CpAr'!b</vt:lpstr>
      <vt:lpstr>'OAv - CAAr'!b</vt:lpstr>
      <vt:lpstr>'Outils avant - arrière'!b</vt:lpstr>
      <vt:lpstr>'CpAv - OAr'!d</vt:lpstr>
      <vt:lpstr>'Frontal &amp; CpAr'!d</vt:lpstr>
      <vt:lpstr>'OAv - CAAr'!d</vt:lpstr>
      <vt:lpstr>'Outils avant - arrière'!d</vt:lpstr>
      <vt:lpstr>'CpAv - CAAr'!Druckbereich</vt:lpstr>
      <vt:lpstr>'CpAv - OAr'!Druckbereich</vt:lpstr>
      <vt:lpstr>'Frontal &amp; CpAr'!Druckbereich</vt:lpstr>
      <vt:lpstr>'OAv - CAAr'!Druckbereich</vt:lpstr>
      <vt:lpstr>'Outils avant - arrière'!Druckbereich</vt:lpstr>
      <vt:lpstr>'Poids d’adhérence'!Druckbereich</vt:lpstr>
      <vt:lpstr>e</vt:lpstr>
      <vt:lpstr>'CpAv - CAAr'!f</vt:lpstr>
      <vt:lpstr>'CpAv - OAr'!f</vt:lpstr>
      <vt:lpstr>'Frontal &amp; CpAr'!f</vt:lpstr>
      <vt:lpstr>'OAv - CAAr'!f</vt:lpstr>
      <vt:lpstr>f</vt:lpstr>
      <vt:lpstr>'CpAv - CAAr'!GFront</vt:lpstr>
      <vt:lpstr>'CpAv - OAr'!GFront</vt:lpstr>
      <vt:lpstr>'Frontal &amp; CpAr'!GFront</vt:lpstr>
      <vt:lpstr>'OAv - CAAr'!GFront</vt:lpstr>
      <vt:lpstr>'Outils avant - arrière'!GFront</vt:lpstr>
      <vt:lpstr>'CpAv - CAAr'!GHalt</vt:lpstr>
      <vt:lpstr>'CpAv - OAr'!GHalt</vt:lpstr>
      <vt:lpstr>'Frontal &amp; CpAr'!GHalt</vt:lpstr>
      <vt:lpstr>'OAv - CAAr'!GHalt</vt:lpstr>
      <vt:lpstr>'Outils avant - arrière'!GHalt</vt:lpstr>
      <vt:lpstr>'CpAv - CAAr'!GHeck</vt:lpstr>
      <vt:lpstr>'CpAv - OAr'!GHeck</vt:lpstr>
      <vt:lpstr>'Frontal &amp; CpAr'!GHeck</vt:lpstr>
      <vt:lpstr>'OAv - CAAr'!GHeck</vt:lpstr>
      <vt:lpstr>'Outils avant - arrière'!GHeck</vt:lpstr>
      <vt:lpstr>'CpAv - CAAr'!GValt</vt:lpstr>
      <vt:lpstr>'CpAv - OAr'!GValt</vt:lpstr>
      <vt:lpstr>'Frontal &amp; CpAr'!GValt</vt:lpstr>
      <vt:lpstr>'OAv - CAAr'!GValt</vt:lpstr>
      <vt:lpstr>'Outils avant - arrière'!GValt</vt:lpstr>
      <vt:lpstr>'CpAv - CAAr'!h</vt:lpstr>
      <vt:lpstr>'CpAv - OAr'!h</vt:lpstr>
      <vt:lpstr>'Frontal &amp; CpAr'!h</vt:lpstr>
      <vt:lpstr>'OAv - CAAr'!h</vt:lpstr>
      <vt:lpstr>h</vt:lpstr>
    </vt:vector>
  </TitlesOfParts>
  <Company>Anhängerkupplungen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edv2</dc:creator>
  <cp:lastModifiedBy>Josef Amrein</cp:lastModifiedBy>
  <cp:lastPrinted>2022-10-25T12:09:27Z</cp:lastPrinted>
  <dcterms:created xsi:type="dcterms:W3CDTF">2002-11-08T07:13:22Z</dcterms:created>
  <dcterms:modified xsi:type="dcterms:W3CDTF">2022-11-17T15:21:38Z</dcterms:modified>
</cp:coreProperties>
</file>